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9"/>
  </bookViews>
  <sheets>
    <sheet name="Лист1" sheetId="1" r:id="rId1"/>
    <sheet name="Сказка" sheetId="2" r:id="rId2"/>
    <sheet name="Капелька" sheetId="3" r:id="rId3"/>
    <sheet name="Радуга" sheetId="4" r:id="rId4"/>
    <sheet name="1 школа" sheetId="5" r:id="rId5"/>
    <sheet name="Лицей" sheetId="6" r:id="rId6"/>
    <sheet name="6 школа" sheetId="7" r:id="rId7"/>
    <sheet name="Азигулово" sheetId="8" r:id="rId8"/>
    <sheet name="Манчаж" sheetId="9" r:id="rId9"/>
    <sheet name="Сажино" sheetId="10" r:id="rId10"/>
    <sheet name="Ст.Арти" sheetId="11" r:id="rId11"/>
    <sheet name="ЦДО" sheetId="12" r:id="rId12"/>
  </sheets>
  <definedNames/>
  <calcPr fullCalcOnLoad="1"/>
</workbook>
</file>

<file path=xl/sharedStrings.xml><?xml version="1.0" encoding="utf-8"?>
<sst xmlns="http://schemas.openxmlformats.org/spreadsheetml/2006/main" count="1329" uniqueCount="110">
  <si>
    <t>Определение  нормативных  затрат,  связанных  с оказанием муниципальным</t>
  </si>
  <si>
    <t>образовательным  организациям  муниципальных  услуг  (выполнением  работ), и</t>
  </si>
  <si>
    <t>(наименование организации)</t>
  </si>
  <si>
    <t>N п/п</t>
  </si>
  <si>
    <t>Наименование показателя</t>
  </si>
  <si>
    <t>Единица измерения</t>
  </si>
  <si>
    <t>Код КОСГУ</t>
  </si>
  <si>
    <t>Всего по учреждению</t>
  </si>
  <si>
    <t>1.</t>
  </si>
  <si>
    <t>Показатель муниципального задания (в натуральных показателях)</t>
  </si>
  <si>
    <t>2.</t>
  </si>
  <si>
    <t>Прямые затраты</t>
  </si>
  <si>
    <t>2.1.</t>
  </si>
  <si>
    <t>Оплата труда и начисления на выплаты по оплате труда персонала, принимающего непосредственное участие в процессе оказания муниципальной услуги</t>
  </si>
  <si>
    <t>2.1.1.</t>
  </si>
  <si>
    <t>Заработная плата персонала</t>
  </si>
  <si>
    <t>2.1.2.</t>
  </si>
  <si>
    <t>Начисления на выплаты по оплате труда</t>
  </si>
  <si>
    <t>2.1.3.</t>
  </si>
  <si>
    <t>Прочие выплаты</t>
  </si>
  <si>
    <t>2.2.</t>
  </si>
  <si>
    <t>Услуги связи</t>
  </si>
  <si>
    <t>2.3.</t>
  </si>
  <si>
    <t>Транспортные услуги, необходимые непосредственно для оказания услуги (выполнения работы)</t>
  </si>
  <si>
    <t>2.4.</t>
  </si>
  <si>
    <t>Прочие работы и услуги</t>
  </si>
  <si>
    <t>2.5.</t>
  </si>
  <si>
    <t>Увеличение стоимости основных средств</t>
  </si>
  <si>
    <t>2.6.</t>
  </si>
  <si>
    <t>Увеличение стоимости материальных запасов, потребляемых в процессе оказания муниципальной услуги</t>
  </si>
  <si>
    <t>3.</t>
  </si>
  <si>
    <t>Общехозяйственные затраты</t>
  </si>
  <si>
    <t>3.1.</t>
  </si>
  <si>
    <t>Оплата труда и начисления на выплаты по оплате труда персонала, не принимающего непосредственное участие в процессе оказания муниципальной услуги</t>
  </si>
  <si>
    <t>3.1.1.</t>
  </si>
  <si>
    <t>Оплата труда персонала, не занятого в основном процессе</t>
  </si>
  <si>
    <t>3.1.2.</t>
  </si>
  <si>
    <t>3.1.3.</t>
  </si>
  <si>
    <t>3.2.</t>
  </si>
  <si>
    <t>3.3.</t>
  </si>
  <si>
    <r>
      <t xml:space="preserve">Транспортные услуги, необходимые для осуществления хозяйственной деятельности </t>
    </r>
    <r>
      <rPr>
        <sz val="12"/>
        <color indexed="11"/>
        <rFont val="Times New Roman"/>
        <family val="1"/>
      </rPr>
      <t xml:space="preserve"> </t>
    </r>
    <r>
      <rPr>
        <sz val="14"/>
        <rFont val="Times New Roman"/>
        <family val="1"/>
      </rPr>
      <t>организации</t>
    </r>
  </si>
  <si>
    <t>3.4.</t>
  </si>
  <si>
    <t>Работы, услуги по содержанию имущества</t>
  </si>
  <si>
    <t>3.4.1.</t>
  </si>
  <si>
    <t>Текущий ремонт зданий</t>
  </si>
  <si>
    <t>3.4.2.</t>
  </si>
  <si>
    <t>Капитальный ремонт зданий</t>
  </si>
  <si>
    <t>3.4.3.</t>
  </si>
  <si>
    <t>Прочие расходы</t>
  </si>
  <si>
    <t>3.5.</t>
  </si>
  <si>
    <t>3.6.</t>
  </si>
  <si>
    <t>Прочие расходы - расходы, не связанные с содержанием недвижимого и особо ценного движимого имущества</t>
  </si>
  <si>
    <t>3.7.</t>
  </si>
  <si>
    <t>3.8.</t>
  </si>
  <si>
    <t>Увеличение стоимости материальных запасов, потребляемых вне процесса оказания муниципальной услуги</t>
  </si>
  <si>
    <t>4.</t>
  </si>
  <si>
    <t>Всего затрат, связанных с оказанием муниципальной услуги</t>
  </si>
  <si>
    <t>4.1.</t>
  </si>
  <si>
    <t>Затраты на единицу показателя муниципального задания</t>
  </si>
  <si>
    <t>5.</t>
  </si>
  <si>
    <t>Содержание недвижимого имущества и особо ценного движимого имущества</t>
  </si>
  <si>
    <t>5.1.</t>
  </si>
  <si>
    <t>Коммунальные услуги</t>
  </si>
  <si>
    <t>5.2.</t>
  </si>
  <si>
    <t>Прочие работы, услуги</t>
  </si>
  <si>
    <t>5.3.</t>
  </si>
  <si>
    <t>6.</t>
  </si>
  <si>
    <t>Всего затрат, на содержание недвижимого и особо ценного движимого имущества</t>
  </si>
  <si>
    <t>6.1.</t>
  </si>
  <si>
    <t>человек</t>
  </si>
  <si>
    <t>рублей</t>
  </si>
  <si>
    <t>Услуга по организации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</si>
  <si>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Услуга по предоставлению дошкольного образования</t>
  </si>
  <si>
    <r>
      <t>МАОУ Артинский лицей</t>
    </r>
    <r>
      <rPr>
        <b/>
        <sz val="16"/>
        <rFont val="Times New Roman"/>
        <family val="1"/>
      </rPr>
      <t>.</t>
    </r>
  </si>
  <si>
    <t>Утверждаю</t>
  </si>
  <si>
    <t>Начальник Управления образования</t>
  </si>
  <si>
    <t>Администрации Артинского городского округа</t>
  </si>
  <si>
    <t>"____" _________________ 20__ г.</t>
  </si>
  <si>
    <t>М.П.</t>
  </si>
  <si>
    <t>МУНИЦИПАЛЬНЫХ УСЛУГ (ВЫПОЛНЕНИЕМ РАБОТ), И НОРМАТИВНЫХ</t>
  </si>
  <si>
    <t>ЗАТРАТ НА СОДЕРЖАНИЕ НЕДВИЖИМОГО ИМУЩЕСТВА ОРГАНИЗАЦИЙЙ</t>
  </si>
  <si>
    <t>Всего затрат:</t>
  </si>
  <si>
    <r>
      <t xml:space="preserve">нормативных затрат на содержание имущества на </t>
    </r>
    <r>
      <rPr>
        <b/>
        <sz val="20"/>
        <rFont val="Times New Roman"/>
        <family val="1"/>
      </rPr>
      <t>2016</t>
    </r>
    <r>
      <rPr>
        <b/>
        <sz val="16"/>
        <rFont val="Times New Roman"/>
        <family val="1"/>
      </rPr>
      <t xml:space="preserve"> год</t>
    </r>
  </si>
  <si>
    <r>
      <t>_________________/</t>
    </r>
    <r>
      <rPr>
        <u val="single"/>
        <sz val="14"/>
        <rFont val="Times New Roman"/>
        <family val="1"/>
      </rPr>
      <t>Е.А. Спешилова</t>
    </r>
    <r>
      <rPr>
        <sz val="14"/>
        <rFont val="Times New Roman"/>
        <family val="1"/>
      </rPr>
      <t>/</t>
    </r>
  </si>
  <si>
    <r>
      <t>МАОУ Азигуловская СОШ</t>
    </r>
    <r>
      <rPr>
        <b/>
        <sz val="16"/>
        <rFont val="Times New Roman"/>
        <family val="1"/>
      </rPr>
      <t>.</t>
    </r>
  </si>
  <si>
    <r>
      <t>МАОУ Манчажская СОШ</t>
    </r>
    <r>
      <rPr>
        <b/>
        <sz val="16"/>
        <rFont val="Times New Roman"/>
        <family val="1"/>
      </rPr>
      <t>.</t>
    </r>
  </si>
  <si>
    <r>
      <t>МАОУ Староартинская СОШ</t>
    </r>
    <r>
      <rPr>
        <b/>
        <sz val="16"/>
        <rFont val="Times New Roman"/>
        <family val="1"/>
      </rPr>
      <t>.</t>
    </r>
  </si>
  <si>
    <t>МАОУ АГО "ЦДО"</t>
  </si>
  <si>
    <t>Услуга по предоставлению дополнительного образования</t>
  </si>
  <si>
    <t xml:space="preserve">Утвержден
Приказом начальника
Управления образования Администрации Артинского городского округа
от 27 ноября 2015 г. №258-од 
</t>
  </si>
  <si>
    <t>РАСЧЕТ НОРМАТИВНЫХ ЗАТРАТ, СВЯЗАННЫХ С ОКАЗАНИЕМ</t>
  </si>
  <si>
    <r>
      <t>МАДОУ "Детский сад "Сказка"</t>
    </r>
    <r>
      <rPr>
        <b/>
        <sz val="16"/>
        <rFont val="Times New Roman"/>
        <family val="1"/>
      </rPr>
      <t>.
 (в том числе структурные подразделения д/с №2 и "Солнышко")</t>
    </r>
  </si>
  <si>
    <t>Приложение 1</t>
  </si>
  <si>
    <r>
      <t>МАДОУ "Деский сад "Капелька"</t>
    </r>
    <r>
      <rPr>
        <b/>
        <sz val="16"/>
        <rFont val="Times New Roman"/>
        <family val="1"/>
      </rPr>
      <t>.</t>
    </r>
  </si>
  <si>
    <t>Приложение 2</t>
  </si>
  <si>
    <t>Приложение 3</t>
  </si>
  <si>
    <r>
      <t xml:space="preserve">МАДОУ "Детский сад "Радуга" </t>
    </r>
    <r>
      <rPr>
        <b/>
        <sz val="16"/>
        <rFont val="Times New Roman"/>
        <family val="1"/>
      </rPr>
      <t>(в том числе струтурное подразделение д/с "Полянка")</t>
    </r>
  </si>
  <si>
    <r>
      <t>МАОУ Артинского городского округа АСОШ №1</t>
    </r>
    <r>
      <rPr>
        <b/>
        <sz val="16"/>
        <rFont val="Times New Roman"/>
        <family val="1"/>
      </rPr>
      <t>.</t>
    </r>
  </si>
  <si>
    <t>Приложение 4</t>
  </si>
  <si>
    <t>Приложение 5</t>
  </si>
  <si>
    <t>Приложение 6</t>
  </si>
  <si>
    <r>
      <t>МАОУ Артинского городского округа АСОШ №6</t>
    </r>
    <r>
      <rPr>
        <b/>
        <sz val="16"/>
        <rFont val="Times New Roman"/>
        <family val="1"/>
      </rPr>
      <t>.</t>
    </r>
  </si>
  <si>
    <t>Приложение 7</t>
  </si>
  <si>
    <t>Приложение 9</t>
  </si>
  <si>
    <t>Приложение 8</t>
  </si>
  <si>
    <t>Приложение 10</t>
  </si>
  <si>
    <t>Приложение 11</t>
  </si>
  <si>
    <r>
      <t>МАОУ Сажинская СОШ</t>
    </r>
    <r>
      <rPr>
        <b/>
        <sz val="14"/>
        <rFont val="Times New Roman"/>
        <family val="1"/>
      </rPr>
      <t>.</t>
    </r>
  </si>
  <si>
    <r>
      <t xml:space="preserve">Транспортные услуги, необходимые для осуществления хозяйственной деятельности </t>
    </r>
    <r>
      <rPr>
        <sz val="14"/>
        <color indexed="11"/>
        <rFont val="Times New Roman"/>
        <family val="1"/>
      </rPr>
      <t xml:space="preserve"> </t>
    </r>
    <r>
      <rPr>
        <sz val="14"/>
        <rFont val="Times New Roman"/>
        <family val="1"/>
      </rPr>
      <t>организации</t>
    </r>
  </si>
  <si>
    <t>нормативных затрат на содержание имущества на 2017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</si>
</sst>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sz val="12"/>
      <color indexed="1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u val="single"/>
      <sz val="16"/>
      <name val="Times New Roman"/>
      <family val="1"/>
    </font>
    <font>
      <b/>
      <sz val="14"/>
      <name val="Arial"/>
      <family val="0"/>
    </font>
    <font>
      <b/>
      <sz val="20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Times New Roman"/>
      <family val="1"/>
    </font>
    <font>
      <sz val="14"/>
      <color indexed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4" fontId="6" fillId="35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4" fontId="8" fillId="35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10"/>
  <sheetViews>
    <sheetView zoomScalePageLayoutView="0" workbookViewId="0" topLeftCell="A1">
      <selection activeCell="A1" sqref="A1:IV10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44.57421875" style="0" customWidth="1"/>
  </cols>
  <sheetData>
    <row r="2" ht="18.75">
      <c r="E2" s="20"/>
    </row>
    <row r="3" spans="5:8" ht="18.75">
      <c r="E3" s="39" t="s">
        <v>74</v>
      </c>
      <c r="F3" s="39"/>
      <c r="G3" s="39"/>
      <c r="H3" s="39"/>
    </row>
    <row r="4" spans="5:8" ht="18.75">
      <c r="E4" s="39" t="s">
        <v>75</v>
      </c>
      <c r="F4" s="39"/>
      <c r="G4" s="39"/>
      <c r="H4" s="39"/>
    </row>
    <row r="5" spans="4:8" ht="18.75">
      <c r="D5" s="39" t="s">
        <v>76</v>
      </c>
      <c r="E5" s="39"/>
      <c r="F5" s="39"/>
      <c r="G5" s="39"/>
      <c r="H5" s="39"/>
    </row>
    <row r="6" spans="5:8" ht="18.75">
      <c r="E6" s="39" t="s">
        <v>83</v>
      </c>
      <c r="F6" s="39"/>
      <c r="G6" s="39"/>
      <c r="H6" s="39"/>
    </row>
    <row r="7" spans="5:8" ht="18.75">
      <c r="E7" s="39" t="s">
        <v>77</v>
      </c>
      <c r="F7" s="39"/>
      <c r="G7" s="39"/>
      <c r="H7" s="39"/>
    </row>
    <row r="8" ht="18.75">
      <c r="E8" s="2"/>
    </row>
    <row r="9" spans="5:8" ht="18.75">
      <c r="E9" s="39" t="s">
        <v>78</v>
      </c>
      <c r="F9" s="39"/>
      <c r="G9" s="39"/>
      <c r="H9" s="39"/>
    </row>
    <row r="10" ht="18.75">
      <c r="E10" s="20"/>
    </row>
  </sheetData>
  <sheetProtection/>
  <mergeCells count="6">
    <mergeCell ref="E7:H7"/>
    <mergeCell ref="E9:H9"/>
    <mergeCell ref="E3:H3"/>
    <mergeCell ref="E4:H4"/>
    <mergeCell ref="D5:H5"/>
    <mergeCell ref="E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60" zoomScaleNormal="75" zoomScalePageLayoutView="0" workbookViewId="0" topLeftCell="A26">
      <selection activeCell="C43" sqref="C43"/>
    </sheetView>
  </sheetViews>
  <sheetFormatPr defaultColWidth="9.140625" defaultRowHeight="12.75"/>
  <cols>
    <col min="2" max="2" width="79.57421875" style="0" customWidth="1"/>
    <col min="3" max="3" width="14.57421875" style="0" customWidth="1"/>
    <col min="4" max="4" width="13.57421875" style="0" customWidth="1"/>
    <col min="5" max="5" width="21.8515625" style="0" customWidth="1"/>
    <col min="6" max="6" width="25.140625" style="0" customWidth="1"/>
    <col min="7" max="7" width="44.57421875" style="0" customWidth="1"/>
  </cols>
  <sheetData>
    <row r="1" spans="1:7" ht="18">
      <c r="A1" s="28"/>
      <c r="B1" s="28"/>
      <c r="C1" s="28"/>
      <c r="D1" s="28"/>
      <c r="E1" s="46" t="s">
        <v>103</v>
      </c>
      <c r="F1" s="46"/>
      <c r="G1" s="28"/>
    </row>
    <row r="2" spans="1:7" ht="15" customHeight="1">
      <c r="A2" s="28"/>
      <c r="B2" s="28"/>
      <c r="C2" s="47" t="s">
        <v>89</v>
      </c>
      <c r="D2" s="47"/>
      <c r="E2" s="47"/>
      <c r="F2" s="47"/>
      <c r="G2" s="47"/>
    </row>
    <row r="3" spans="1:7" ht="27.75" customHeight="1">
      <c r="A3" s="28"/>
      <c r="B3" s="28"/>
      <c r="C3" s="47"/>
      <c r="D3" s="47"/>
      <c r="E3" s="47"/>
      <c r="F3" s="47"/>
      <c r="G3" s="47"/>
    </row>
    <row r="4" spans="1:7" ht="18">
      <c r="A4" s="28"/>
      <c r="B4" s="28"/>
      <c r="C4" s="47"/>
      <c r="D4" s="47"/>
      <c r="E4" s="47"/>
      <c r="F4" s="47"/>
      <c r="G4" s="47"/>
    </row>
    <row r="5" spans="1:7" ht="18">
      <c r="A5" s="28"/>
      <c r="B5" s="28"/>
      <c r="C5" s="47"/>
      <c r="D5" s="47"/>
      <c r="E5" s="47"/>
      <c r="F5" s="47"/>
      <c r="G5" s="47"/>
    </row>
    <row r="6" spans="1:7" ht="3.75" customHeight="1">
      <c r="A6" s="28"/>
      <c r="B6" s="28"/>
      <c r="C6" s="47"/>
      <c r="D6" s="47"/>
      <c r="E6" s="47"/>
      <c r="F6" s="47"/>
      <c r="G6" s="47"/>
    </row>
    <row r="7" spans="1:7" ht="18" hidden="1">
      <c r="A7" s="28"/>
      <c r="B7" s="28"/>
      <c r="C7" s="47"/>
      <c r="D7" s="47"/>
      <c r="E7" s="47"/>
      <c r="F7" s="47"/>
      <c r="G7" s="47"/>
    </row>
    <row r="8" spans="1:7" ht="18" hidden="1">
      <c r="A8" s="28"/>
      <c r="B8" s="28"/>
      <c r="C8" s="47"/>
      <c r="D8" s="47"/>
      <c r="E8" s="47"/>
      <c r="F8" s="47"/>
      <c r="G8" s="47"/>
    </row>
    <row r="9" spans="1:7" ht="18" hidden="1">
      <c r="A9" s="28"/>
      <c r="B9" s="28"/>
      <c r="C9" s="47"/>
      <c r="D9" s="47"/>
      <c r="E9" s="47"/>
      <c r="F9" s="47"/>
      <c r="G9" s="47"/>
    </row>
    <row r="10" spans="1:7" ht="18.75">
      <c r="A10" s="28"/>
      <c r="B10" s="28"/>
      <c r="C10" s="28"/>
      <c r="D10" s="20"/>
      <c r="E10" s="28"/>
      <c r="F10" s="28"/>
      <c r="G10" s="28"/>
    </row>
    <row r="11" spans="1:7" s="22" customFormat="1" ht="18.75">
      <c r="A11" s="29"/>
      <c r="B11" s="29"/>
      <c r="C11" s="29"/>
      <c r="D11" s="21"/>
      <c r="E11" s="29"/>
      <c r="F11" s="29"/>
      <c r="G11" s="29"/>
    </row>
    <row r="12" spans="1:7" s="22" customFormat="1" ht="27" customHeight="1">
      <c r="A12" s="29"/>
      <c r="B12" s="29"/>
      <c r="C12" s="29"/>
      <c r="D12" s="21" t="s">
        <v>90</v>
      </c>
      <c r="E12" s="29"/>
      <c r="F12" s="29"/>
      <c r="G12" s="29"/>
    </row>
    <row r="13" spans="1:7" s="22" customFormat="1" ht="27.75" customHeight="1">
      <c r="A13" s="29"/>
      <c r="B13" s="29"/>
      <c r="C13" s="29"/>
      <c r="D13" s="21" t="s">
        <v>79</v>
      </c>
      <c r="E13" s="29"/>
      <c r="F13" s="29"/>
      <c r="G13" s="29"/>
    </row>
    <row r="14" spans="1:7" s="22" customFormat="1" ht="27.75" customHeight="1">
      <c r="A14" s="29"/>
      <c r="B14" s="29"/>
      <c r="C14" s="29"/>
      <c r="D14" s="21" t="s">
        <v>80</v>
      </c>
      <c r="E14" s="29"/>
      <c r="F14" s="29"/>
      <c r="G14" s="29"/>
    </row>
    <row r="15" spans="1:7" ht="18">
      <c r="A15" s="28"/>
      <c r="B15" s="28"/>
      <c r="C15" s="28"/>
      <c r="D15" s="28"/>
      <c r="E15" s="28"/>
      <c r="F15" s="28"/>
      <c r="G15" s="28"/>
    </row>
    <row r="16" spans="1:7" ht="18">
      <c r="A16" s="28"/>
      <c r="B16" s="28"/>
      <c r="C16" s="28"/>
      <c r="D16" s="28"/>
      <c r="E16" s="28"/>
      <c r="F16" s="28"/>
      <c r="G16" s="28"/>
    </row>
    <row r="17" spans="1:7" ht="18.75">
      <c r="A17" s="48" t="s">
        <v>0</v>
      </c>
      <c r="B17" s="48"/>
      <c r="C17" s="48"/>
      <c r="D17" s="48"/>
      <c r="E17" s="48"/>
      <c r="F17" s="48"/>
      <c r="G17" s="48"/>
    </row>
    <row r="18" spans="1:7" ht="18.75">
      <c r="A18" s="48" t="s">
        <v>1</v>
      </c>
      <c r="B18" s="48"/>
      <c r="C18" s="48"/>
      <c r="D18" s="48"/>
      <c r="E18" s="48"/>
      <c r="F18" s="48"/>
      <c r="G18" s="48"/>
    </row>
    <row r="19" spans="1:7" ht="18.75">
      <c r="A19" s="48" t="s">
        <v>109</v>
      </c>
      <c r="B19" s="48"/>
      <c r="C19" s="48"/>
      <c r="D19" s="48"/>
      <c r="E19" s="48"/>
      <c r="F19" s="48"/>
      <c r="G19" s="48"/>
    </row>
    <row r="20" spans="1:7" ht="18.75">
      <c r="A20" s="49" t="s">
        <v>107</v>
      </c>
      <c r="B20" s="49"/>
      <c r="C20" s="49"/>
      <c r="D20" s="49"/>
      <c r="E20" s="49"/>
      <c r="F20" s="49"/>
      <c r="G20" s="49"/>
    </row>
    <row r="21" spans="1:7" ht="19.5" thickBot="1">
      <c r="A21" s="50" t="s">
        <v>2</v>
      </c>
      <c r="B21" s="50"/>
      <c r="C21" s="50"/>
      <c r="D21" s="50"/>
      <c r="E21" s="50"/>
      <c r="F21" s="50"/>
      <c r="G21" s="50"/>
    </row>
    <row r="22" spans="1:7" ht="108.75" customHeight="1" thickBot="1">
      <c r="A22" s="15" t="s">
        <v>3</v>
      </c>
      <c r="B22" s="16" t="s">
        <v>4</v>
      </c>
      <c r="C22" s="16" t="s">
        <v>5</v>
      </c>
      <c r="D22" s="16" t="s">
        <v>6</v>
      </c>
      <c r="E22" s="16" t="s">
        <v>7</v>
      </c>
      <c r="F22" s="16" t="s">
        <v>72</v>
      </c>
      <c r="G22" s="16" t="s">
        <v>71</v>
      </c>
    </row>
    <row r="23" spans="1:7" ht="38.25" thickBot="1">
      <c r="A23" s="17" t="s">
        <v>8</v>
      </c>
      <c r="B23" s="30" t="s">
        <v>9</v>
      </c>
      <c r="C23" s="31" t="s">
        <v>69</v>
      </c>
      <c r="D23" s="32"/>
      <c r="E23" s="30">
        <f>F23+G23</f>
        <v>230</v>
      </c>
      <c r="F23" s="30">
        <v>65</v>
      </c>
      <c r="G23" s="30">
        <v>165</v>
      </c>
    </row>
    <row r="24" spans="1:7" ht="19.5" thickBot="1">
      <c r="A24" s="17" t="s">
        <v>10</v>
      </c>
      <c r="B24" s="4" t="s">
        <v>11</v>
      </c>
      <c r="C24" s="5" t="s">
        <v>70</v>
      </c>
      <c r="D24" s="4"/>
      <c r="E24" s="6">
        <f>F24+G24</f>
        <v>23349380</v>
      </c>
      <c r="F24" s="6">
        <f>F25+F29+F30+F31+F32+F33</f>
        <v>6336878</v>
      </c>
      <c r="G24" s="6">
        <f>G25+G29+G30+G31+G32+G33</f>
        <v>17012502</v>
      </c>
    </row>
    <row r="25" spans="1:7" ht="57" thickBot="1">
      <c r="A25" s="17" t="s">
        <v>12</v>
      </c>
      <c r="B25" s="1" t="s">
        <v>13</v>
      </c>
      <c r="C25" s="3" t="s">
        <v>70</v>
      </c>
      <c r="D25" s="1">
        <v>210</v>
      </c>
      <c r="E25" s="7">
        <f aca="true" t="shared" si="0" ref="E25:E54">F25+G25</f>
        <v>22712589</v>
      </c>
      <c r="F25" s="7">
        <f>F26+F27+F28</f>
        <v>6032094</v>
      </c>
      <c r="G25" s="7">
        <f>G26+G27+G28</f>
        <v>16680495</v>
      </c>
    </row>
    <row r="26" spans="1:7" ht="19.5" thickBot="1">
      <c r="A26" s="17" t="s">
        <v>14</v>
      </c>
      <c r="B26" s="1" t="s">
        <v>15</v>
      </c>
      <c r="C26" s="3" t="s">
        <v>70</v>
      </c>
      <c r="D26" s="1">
        <v>211</v>
      </c>
      <c r="E26" s="8">
        <f t="shared" si="0"/>
        <v>17444385</v>
      </c>
      <c r="F26" s="8">
        <v>4632945</v>
      </c>
      <c r="G26" s="8">
        <v>12811440</v>
      </c>
    </row>
    <row r="27" spans="1:7" ht="19.5" thickBot="1">
      <c r="A27" s="17" t="s">
        <v>16</v>
      </c>
      <c r="B27" s="1" t="s">
        <v>17</v>
      </c>
      <c r="C27" s="3" t="s">
        <v>70</v>
      </c>
      <c r="D27" s="1">
        <v>213</v>
      </c>
      <c r="E27" s="8">
        <f t="shared" si="0"/>
        <v>5268204</v>
      </c>
      <c r="F27" s="8">
        <v>1399149</v>
      </c>
      <c r="G27" s="8">
        <v>3869055</v>
      </c>
    </row>
    <row r="28" spans="1:7" ht="19.5" thickBot="1">
      <c r="A28" s="17" t="s">
        <v>18</v>
      </c>
      <c r="B28" s="1" t="s">
        <v>19</v>
      </c>
      <c r="C28" s="3" t="s">
        <v>70</v>
      </c>
      <c r="D28" s="1">
        <v>212</v>
      </c>
      <c r="E28" s="8">
        <f t="shared" si="0"/>
        <v>0</v>
      </c>
      <c r="F28" s="8">
        <v>0</v>
      </c>
      <c r="G28" s="8">
        <v>0</v>
      </c>
    </row>
    <row r="29" spans="1:7" ht="19.5" thickBot="1">
      <c r="A29" s="17" t="s">
        <v>20</v>
      </c>
      <c r="B29" s="1" t="s">
        <v>21</v>
      </c>
      <c r="C29" s="3" t="s">
        <v>70</v>
      </c>
      <c r="D29" s="1">
        <v>221</v>
      </c>
      <c r="E29" s="7">
        <f t="shared" si="0"/>
        <v>83920</v>
      </c>
      <c r="F29" s="7">
        <v>27640</v>
      </c>
      <c r="G29" s="7">
        <v>56280</v>
      </c>
    </row>
    <row r="30" spans="1:7" ht="38.25" thickBot="1">
      <c r="A30" s="17" t="s">
        <v>22</v>
      </c>
      <c r="B30" s="1" t="s">
        <v>23</v>
      </c>
      <c r="C30" s="3" t="s">
        <v>70</v>
      </c>
      <c r="D30" s="1">
        <v>222</v>
      </c>
      <c r="E30" s="7">
        <f t="shared" si="0"/>
        <v>0</v>
      </c>
      <c r="F30" s="7">
        <v>0</v>
      </c>
      <c r="G30" s="7">
        <v>0</v>
      </c>
    </row>
    <row r="31" spans="1:7" ht="19.5" thickBot="1">
      <c r="A31" s="17" t="s">
        <v>24</v>
      </c>
      <c r="B31" s="1" t="s">
        <v>25</v>
      </c>
      <c r="C31" s="3" t="s">
        <v>70</v>
      </c>
      <c r="D31" s="1">
        <v>226</v>
      </c>
      <c r="E31" s="7">
        <f>F31+G31</f>
        <v>354999</v>
      </c>
      <c r="F31" s="7">
        <v>79272</v>
      </c>
      <c r="G31" s="7">
        <v>275727</v>
      </c>
    </row>
    <row r="32" spans="1:7" ht="19.5" thickBot="1">
      <c r="A32" s="17" t="s">
        <v>26</v>
      </c>
      <c r="B32" s="1" t="s">
        <v>27</v>
      </c>
      <c r="C32" s="3" t="s">
        <v>70</v>
      </c>
      <c r="D32" s="1">
        <v>310</v>
      </c>
      <c r="E32" s="7">
        <f t="shared" si="0"/>
        <v>0</v>
      </c>
      <c r="F32" s="7">
        <v>0</v>
      </c>
      <c r="G32" s="7">
        <v>0</v>
      </c>
    </row>
    <row r="33" spans="1:7" ht="38.25" thickBot="1">
      <c r="A33" s="17" t="s">
        <v>28</v>
      </c>
      <c r="B33" s="1" t="s">
        <v>29</v>
      </c>
      <c r="C33" s="3" t="s">
        <v>70</v>
      </c>
      <c r="D33" s="1">
        <v>340</v>
      </c>
      <c r="E33" s="7">
        <f t="shared" si="0"/>
        <v>197872</v>
      </c>
      <c r="F33" s="7">
        <v>197872</v>
      </c>
      <c r="G33" s="7">
        <v>0</v>
      </c>
    </row>
    <row r="34" spans="1:7" ht="19.5" thickBot="1">
      <c r="A34" s="17" t="s">
        <v>30</v>
      </c>
      <c r="B34" s="4" t="s">
        <v>31</v>
      </c>
      <c r="C34" s="5" t="s">
        <v>70</v>
      </c>
      <c r="D34" s="4"/>
      <c r="E34" s="6">
        <f t="shared" si="0"/>
        <v>1149169</v>
      </c>
      <c r="F34" s="6">
        <f>F35+F38+F39+F40+F42+F46+F47+F48+F49+F41</f>
        <v>165669</v>
      </c>
      <c r="G34" s="6">
        <f>G35+G38+G39+G40+G42+G46+G47+G48+G49+G41</f>
        <v>983500</v>
      </c>
    </row>
    <row r="35" spans="1:7" ht="57" thickBot="1">
      <c r="A35" s="17" t="s">
        <v>32</v>
      </c>
      <c r="B35" s="1" t="s">
        <v>33</v>
      </c>
      <c r="C35" s="3" t="s">
        <v>70</v>
      </c>
      <c r="D35" s="1">
        <v>210</v>
      </c>
      <c r="E35" s="7">
        <f t="shared" si="0"/>
        <v>0</v>
      </c>
      <c r="F35" s="7">
        <v>0</v>
      </c>
      <c r="G35" s="7">
        <f>G36+G37</f>
        <v>0</v>
      </c>
    </row>
    <row r="36" spans="1:7" ht="19.5" thickBot="1">
      <c r="A36" s="17" t="s">
        <v>34</v>
      </c>
      <c r="B36" s="1" t="s">
        <v>35</v>
      </c>
      <c r="C36" s="3" t="s">
        <v>70</v>
      </c>
      <c r="D36" s="1">
        <v>211</v>
      </c>
      <c r="E36" s="8">
        <f t="shared" si="0"/>
        <v>0</v>
      </c>
      <c r="F36" s="8">
        <v>0</v>
      </c>
      <c r="G36" s="8">
        <v>0</v>
      </c>
    </row>
    <row r="37" spans="1:7" ht="19.5" thickBot="1">
      <c r="A37" s="17" t="s">
        <v>36</v>
      </c>
      <c r="B37" s="1" t="s">
        <v>17</v>
      </c>
      <c r="C37" s="3" t="s">
        <v>70</v>
      </c>
      <c r="D37" s="1">
        <v>213</v>
      </c>
      <c r="E37" s="8">
        <f t="shared" si="0"/>
        <v>0</v>
      </c>
      <c r="F37" s="8">
        <v>0</v>
      </c>
      <c r="G37" s="8">
        <v>0</v>
      </c>
    </row>
    <row r="38" spans="1:7" ht="19.5" thickBot="1">
      <c r="A38" s="17" t="s">
        <v>37</v>
      </c>
      <c r="B38" s="1" t="s">
        <v>19</v>
      </c>
      <c r="C38" s="3" t="s">
        <v>70</v>
      </c>
      <c r="D38" s="1">
        <v>212</v>
      </c>
      <c r="E38" s="8">
        <f t="shared" si="0"/>
        <v>0</v>
      </c>
      <c r="F38" s="8">
        <v>0</v>
      </c>
      <c r="G38" s="8">
        <v>0</v>
      </c>
    </row>
    <row r="39" spans="1:7" ht="19.5" thickBot="1">
      <c r="A39" s="17" t="s">
        <v>38</v>
      </c>
      <c r="B39" s="1" t="s">
        <v>21</v>
      </c>
      <c r="C39" s="3" t="s">
        <v>70</v>
      </c>
      <c r="D39" s="1">
        <v>221</v>
      </c>
      <c r="E39" s="7">
        <f t="shared" si="0"/>
        <v>0</v>
      </c>
      <c r="F39" s="7">
        <v>0</v>
      </c>
      <c r="G39" s="7">
        <v>0</v>
      </c>
    </row>
    <row r="40" spans="1:7" ht="38.25" thickBot="1">
      <c r="A40" s="17" t="s">
        <v>39</v>
      </c>
      <c r="B40" s="1" t="s">
        <v>108</v>
      </c>
      <c r="C40" s="3" t="s">
        <v>70</v>
      </c>
      <c r="D40" s="1">
        <v>222</v>
      </c>
      <c r="E40" s="7">
        <f t="shared" si="0"/>
        <v>0</v>
      </c>
      <c r="F40" s="7">
        <v>0</v>
      </c>
      <c r="G40" s="7">
        <v>0</v>
      </c>
    </row>
    <row r="41" spans="1:7" ht="19.5" thickBot="1">
      <c r="A41" s="17" t="s">
        <v>41</v>
      </c>
      <c r="B41" s="1" t="s">
        <v>62</v>
      </c>
      <c r="C41" s="3" t="s">
        <v>70</v>
      </c>
      <c r="D41" s="1">
        <v>223</v>
      </c>
      <c r="E41" s="7">
        <f>F41+G41</f>
        <v>0</v>
      </c>
      <c r="F41" s="7">
        <v>0</v>
      </c>
      <c r="G41" s="7">
        <v>0</v>
      </c>
    </row>
    <row r="42" spans="1:7" ht="19.5" thickBot="1">
      <c r="A42" s="17" t="s">
        <v>41</v>
      </c>
      <c r="B42" s="1" t="s">
        <v>42</v>
      </c>
      <c r="C42" s="3" t="s">
        <v>70</v>
      </c>
      <c r="D42" s="1">
        <v>225</v>
      </c>
      <c r="E42" s="7">
        <f>F42+G42</f>
        <v>418119</v>
      </c>
      <c r="F42" s="7">
        <f>F45</f>
        <v>165669</v>
      </c>
      <c r="G42" s="7">
        <f>G45</f>
        <v>252450</v>
      </c>
    </row>
    <row r="43" spans="1:7" ht="19.5" thickBot="1">
      <c r="A43" s="17" t="s">
        <v>43</v>
      </c>
      <c r="B43" s="1" t="s">
        <v>44</v>
      </c>
      <c r="C43" s="3" t="s">
        <v>70</v>
      </c>
      <c r="D43" s="1">
        <v>225</v>
      </c>
      <c r="E43" s="7">
        <f t="shared" si="0"/>
        <v>0</v>
      </c>
      <c r="F43" s="7">
        <v>0</v>
      </c>
      <c r="G43" s="7">
        <v>0</v>
      </c>
    </row>
    <row r="44" spans="1:7" ht="19.5" thickBot="1">
      <c r="A44" s="17" t="s">
        <v>45</v>
      </c>
      <c r="B44" s="1" t="s">
        <v>46</v>
      </c>
      <c r="C44" s="3" t="s">
        <v>70</v>
      </c>
      <c r="D44" s="1">
        <v>225</v>
      </c>
      <c r="E44" s="7">
        <f t="shared" si="0"/>
        <v>0</v>
      </c>
      <c r="F44" s="7">
        <v>0</v>
      </c>
      <c r="G44" s="7">
        <v>0</v>
      </c>
    </row>
    <row r="45" spans="1:7" ht="19.5" thickBot="1">
      <c r="A45" s="17" t="s">
        <v>47</v>
      </c>
      <c r="B45" s="1" t="s">
        <v>48</v>
      </c>
      <c r="C45" s="3" t="s">
        <v>70</v>
      </c>
      <c r="D45" s="1">
        <v>225</v>
      </c>
      <c r="E45" s="7">
        <f t="shared" si="0"/>
        <v>418119</v>
      </c>
      <c r="F45" s="7">
        <v>165669</v>
      </c>
      <c r="G45" s="7">
        <v>252450</v>
      </c>
    </row>
    <row r="46" spans="1:7" ht="19.5" thickBot="1">
      <c r="A46" s="17" t="s">
        <v>49</v>
      </c>
      <c r="B46" s="1" t="s">
        <v>25</v>
      </c>
      <c r="C46" s="3" t="s">
        <v>70</v>
      </c>
      <c r="D46" s="1">
        <v>226</v>
      </c>
      <c r="E46" s="7">
        <f t="shared" si="0"/>
        <v>0</v>
      </c>
      <c r="F46" s="7">
        <v>0</v>
      </c>
      <c r="G46" s="7">
        <v>0</v>
      </c>
    </row>
    <row r="47" spans="1:7" ht="38.25" thickBot="1">
      <c r="A47" s="17" t="s">
        <v>50</v>
      </c>
      <c r="B47" s="1" t="s">
        <v>51</v>
      </c>
      <c r="C47" s="3" t="s">
        <v>70</v>
      </c>
      <c r="D47" s="1">
        <v>290</v>
      </c>
      <c r="E47" s="7">
        <f>F47+G47</f>
        <v>0</v>
      </c>
      <c r="F47" s="7">
        <v>0</v>
      </c>
      <c r="G47" s="7">
        <v>0</v>
      </c>
    </row>
    <row r="48" spans="1:7" ht="19.5" thickBot="1">
      <c r="A48" s="17" t="s">
        <v>52</v>
      </c>
      <c r="B48" s="1" t="s">
        <v>27</v>
      </c>
      <c r="C48" s="3" t="s">
        <v>70</v>
      </c>
      <c r="D48" s="1">
        <v>310</v>
      </c>
      <c r="E48" s="7">
        <f t="shared" si="0"/>
        <v>206040</v>
      </c>
      <c r="F48" s="7">
        <v>0</v>
      </c>
      <c r="G48" s="7">
        <v>206040</v>
      </c>
    </row>
    <row r="49" spans="1:7" ht="38.25" thickBot="1">
      <c r="A49" s="17" t="s">
        <v>53</v>
      </c>
      <c r="B49" s="1" t="s">
        <v>54</v>
      </c>
      <c r="C49" s="3" t="s">
        <v>70</v>
      </c>
      <c r="D49" s="1">
        <v>340</v>
      </c>
      <c r="E49" s="7">
        <f>F49+G49</f>
        <v>525010</v>
      </c>
      <c r="F49" s="7">
        <v>0</v>
      </c>
      <c r="G49" s="7">
        <v>525010</v>
      </c>
    </row>
    <row r="50" spans="1:7" ht="38.25" thickBot="1">
      <c r="A50" s="17" t="s">
        <v>55</v>
      </c>
      <c r="B50" s="33" t="s">
        <v>56</v>
      </c>
      <c r="C50" s="34" t="s">
        <v>70</v>
      </c>
      <c r="D50" s="33"/>
      <c r="E50" s="35">
        <f t="shared" si="0"/>
        <v>24498549</v>
      </c>
      <c r="F50" s="35">
        <f>F24+F34</f>
        <v>6502547</v>
      </c>
      <c r="G50" s="35">
        <f>G24+G34</f>
        <v>17996002</v>
      </c>
    </row>
    <row r="51" spans="1:7" ht="19.5" thickBot="1">
      <c r="A51" s="17" t="s">
        <v>57</v>
      </c>
      <c r="B51" s="30" t="s">
        <v>58</v>
      </c>
      <c r="C51" s="31" t="s">
        <v>70</v>
      </c>
      <c r="D51" s="30"/>
      <c r="E51" s="36">
        <f>E50/E23</f>
        <v>106515.43043478261</v>
      </c>
      <c r="F51" s="36">
        <f>F50/F23</f>
        <v>100039.18461538461</v>
      </c>
      <c r="G51" s="36">
        <f>G50/G23</f>
        <v>109066.67878787879</v>
      </c>
    </row>
    <row r="52" spans="1:7" ht="38.25" thickBot="1">
      <c r="A52" s="17" t="s">
        <v>59</v>
      </c>
      <c r="B52" s="4" t="s">
        <v>60</v>
      </c>
      <c r="C52" s="5" t="s">
        <v>70</v>
      </c>
      <c r="D52" s="4"/>
      <c r="E52" s="6">
        <f t="shared" si="0"/>
        <v>2944568</v>
      </c>
      <c r="F52" s="6">
        <f>F53+F54+F55</f>
        <v>1135784</v>
      </c>
      <c r="G52" s="6">
        <f>G53+G54+G55</f>
        <v>1808784</v>
      </c>
    </row>
    <row r="53" spans="1:7" ht="19.5" thickBot="1">
      <c r="A53" s="17" t="s">
        <v>61</v>
      </c>
      <c r="B53" s="1" t="s">
        <v>62</v>
      </c>
      <c r="C53" s="3" t="s">
        <v>70</v>
      </c>
      <c r="D53" s="1">
        <v>223</v>
      </c>
      <c r="E53" s="7">
        <f t="shared" si="0"/>
        <v>2904568</v>
      </c>
      <c r="F53" s="7">
        <v>1135784</v>
      </c>
      <c r="G53" s="7">
        <v>1768784</v>
      </c>
    </row>
    <row r="54" spans="1:7" ht="19.5" thickBot="1">
      <c r="A54" s="17" t="s">
        <v>63</v>
      </c>
      <c r="B54" s="1" t="s">
        <v>64</v>
      </c>
      <c r="C54" s="3" t="s">
        <v>70</v>
      </c>
      <c r="D54" s="1">
        <v>226</v>
      </c>
      <c r="E54" s="7">
        <f t="shared" si="0"/>
        <v>0</v>
      </c>
      <c r="F54" s="7"/>
      <c r="G54" s="7">
        <v>0</v>
      </c>
    </row>
    <row r="55" spans="1:7" ht="19.5" thickBot="1">
      <c r="A55" s="17" t="s">
        <v>65</v>
      </c>
      <c r="B55" s="1" t="s">
        <v>48</v>
      </c>
      <c r="C55" s="3" t="s">
        <v>70</v>
      </c>
      <c r="D55" s="1">
        <v>290</v>
      </c>
      <c r="E55" s="7">
        <v>0</v>
      </c>
      <c r="F55" s="7"/>
      <c r="G55" s="7">
        <v>40000</v>
      </c>
    </row>
    <row r="56" spans="1:7" ht="38.25" thickBot="1">
      <c r="A56" s="17" t="s">
        <v>66</v>
      </c>
      <c r="B56" s="33" t="s">
        <v>67</v>
      </c>
      <c r="C56" s="34" t="s">
        <v>70</v>
      </c>
      <c r="D56" s="33"/>
      <c r="E56" s="35">
        <f>F56+G56</f>
        <v>2944568</v>
      </c>
      <c r="F56" s="35">
        <f>F52</f>
        <v>1135784</v>
      </c>
      <c r="G56" s="35">
        <f>G52</f>
        <v>1808784</v>
      </c>
    </row>
    <row r="57" spans="1:7" ht="19.5" thickBot="1">
      <c r="A57" s="17" t="s">
        <v>68</v>
      </c>
      <c r="B57" s="30" t="s">
        <v>58</v>
      </c>
      <c r="C57" s="31" t="s">
        <v>70</v>
      </c>
      <c r="D57" s="30"/>
      <c r="E57" s="36">
        <f>E56/E23</f>
        <v>12802.46956521739</v>
      </c>
      <c r="F57" s="36">
        <f>F56/F23</f>
        <v>17473.6</v>
      </c>
      <c r="G57" s="36">
        <f>G56/G23</f>
        <v>10962.327272727272</v>
      </c>
    </row>
    <row r="58" spans="1:7" ht="19.5" thickBot="1">
      <c r="A58" s="2"/>
      <c r="B58" s="28"/>
      <c r="C58" s="28"/>
      <c r="D58" s="28"/>
      <c r="E58" s="28"/>
      <c r="F58" s="28"/>
      <c r="G58" s="28"/>
    </row>
    <row r="59" spans="1:7" ht="19.5" thickBot="1">
      <c r="A59" s="28"/>
      <c r="B59" s="37" t="s">
        <v>81</v>
      </c>
      <c r="C59" s="28"/>
      <c r="D59" s="28"/>
      <c r="E59" s="28"/>
      <c r="F59" s="38">
        <f>F50+F56</f>
        <v>7638331</v>
      </c>
      <c r="G59" s="38">
        <f>G50+G56</f>
        <v>19804786</v>
      </c>
    </row>
  </sheetData>
  <sheetProtection/>
  <mergeCells count="7">
    <mergeCell ref="E1:F1"/>
    <mergeCell ref="C2:G9"/>
    <mergeCell ref="A19:G19"/>
    <mergeCell ref="A20:G20"/>
    <mergeCell ref="A21:G21"/>
    <mergeCell ref="A17:G17"/>
    <mergeCell ref="A18:G18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60" zoomScaleNormal="75" zoomScalePageLayoutView="0" workbookViewId="0" topLeftCell="A1">
      <selection activeCell="A1" sqref="A1:IV14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44.57421875" style="0" customWidth="1"/>
  </cols>
  <sheetData>
    <row r="1" spans="6:7" ht="18">
      <c r="F1" s="40" t="s">
        <v>105</v>
      </c>
      <c r="G1" s="40"/>
    </row>
    <row r="2" spans="4:8" ht="12.75">
      <c r="D2" s="44" t="s">
        <v>89</v>
      </c>
      <c r="E2" s="40"/>
      <c r="F2" s="40"/>
      <c r="G2" s="40"/>
      <c r="H2" s="40"/>
    </row>
    <row r="3" spans="4:8" ht="27.75" customHeight="1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="22" customFormat="1" ht="18.75">
      <c r="E11" s="21"/>
    </row>
    <row r="12" s="22" customFormat="1" ht="27" customHeight="1">
      <c r="E12" s="21" t="s">
        <v>90</v>
      </c>
    </row>
    <row r="13" s="22" customFormat="1" ht="27.75" customHeight="1">
      <c r="E13" s="21" t="s">
        <v>79</v>
      </c>
    </row>
    <row r="14" s="22" customFormat="1" ht="27.75" customHeight="1">
      <c r="E14" s="21" t="s">
        <v>80</v>
      </c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86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50.75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f>G23+H23</f>
        <v>251</v>
      </c>
      <c r="G23" s="10">
        <v>105</v>
      </c>
      <c r="H23" s="10">
        <v>146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6636000</v>
      </c>
      <c r="G24" s="27">
        <f>G25+G29+G30+G31+G32+G33</f>
        <v>3224600</v>
      </c>
      <c r="H24" s="27">
        <f>H25+H29+H30+H31+H32+H33</f>
        <v>3411400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6255200</v>
      </c>
      <c r="G25" s="7">
        <f>G26+G27+G28</f>
        <v>3077800</v>
      </c>
      <c r="H25" s="7">
        <f>H26+H27+H28</f>
        <v>3177400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4804300</v>
      </c>
      <c r="G26" s="8">
        <v>2363900</v>
      </c>
      <c r="H26" s="8">
        <v>2440400</v>
      </c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1450900</v>
      </c>
      <c r="G27" s="8">
        <v>713900</v>
      </c>
      <c r="H27" s="8">
        <v>737000</v>
      </c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45100</v>
      </c>
      <c r="G29" s="7">
        <v>37500</v>
      </c>
      <c r="H29" s="7">
        <v>7600</v>
      </c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235700</v>
      </c>
      <c r="G31" s="7">
        <v>59300</v>
      </c>
      <c r="H31" s="7">
        <f>51500+124900</f>
        <v>176400</v>
      </c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100000</v>
      </c>
      <c r="G33" s="7">
        <v>50000</v>
      </c>
      <c r="H33" s="7">
        <v>50000</v>
      </c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1092000</v>
      </c>
      <c r="G34" s="6">
        <f>G35+G38+G39+G40+G41+G45+G46+G47+G48</f>
        <v>475500</v>
      </c>
      <c r="H34" s="6">
        <f>H35+H38+H39+H40+H41+H45+H46+H47+H48</f>
        <v>616500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294000</v>
      </c>
      <c r="G41" s="7">
        <f>G42+G43+G44</f>
        <v>115500</v>
      </c>
      <c r="H41" s="7">
        <f>H42+H43+H44</f>
        <v>178500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294000</v>
      </c>
      <c r="G44" s="7">
        <v>115500</v>
      </c>
      <c r="H44" s="7">
        <v>178500</v>
      </c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798000</v>
      </c>
      <c r="G48" s="7">
        <f>100000+260000</f>
        <v>360000</v>
      </c>
      <c r="H48" s="7">
        <v>438000</v>
      </c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7728000</v>
      </c>
      <c r="G49" s="9">
        <f>G24+G34</f>
        <v>3700100</v>
      </c>
      <c r="H49" s="9">
        <f>H24+H34</f>
        <v>4027900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30788.844621513945</v>
      </c>
      <c r="G50" s="12">
        <f>G49/G23</f>
        <v>35239.04761904762</v>
      </c>
      <c r="H50" s="12">
        <f>H49/H23</f>
        <v>27588.35616438356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2361700</v>
      </c>
      <c r="G51" s="6">
        <f>G52+G53+G54</f>
        <v>839200</v>
      </c>
      <c r="H51" s="6">
        <f>H52+H53+H54</f>
        <v>1522500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2239200</v>
      </c>
      <c r="G52" s="7">
        <v>839200</v>
      </c>
      <c r="H52" s="7">
        <v>1400000</v>
      </c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>
        <v>0</v>
      </c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122500</v>
      </c>
      <c r="G54" s="7">
        <v>0</v>
      </c>
      <c r="H54" s="7">
        <v>122500</v>
      </c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2361700</v>
      </c>
      <c r="G55" s="9">
        <f>G51</f>
        <v>839200</v>
      </c>
      <c r="H55" s="9">
        <f>H51</f>
        <v>1522500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9409.163346613546</v>
      </c>
      <c r="G56" s="12">
        <f>G55/G23</f>
        <v>7992.380952380952</v>
      </c>
      <c r="H56" s="12">
        <f>H55/H23</f>
        <v>10428.082191780823</v>
      </c>
    </row>
    <row r="57" ht="19.5" thickBot="1">
      <c r="B57" s="2"/>
    </row>
    <row r="58" spans="3:8" ht="26.25" thickBot="1">
      <c r="C58" s="23" t="s">
        <v>81</v>
      </c>
      <c r="G58" s="18">
        <f>G49+G55</f>
        <v>4539300</v>
      </c>
      <c r="H58" s="18">
        <f>H49+H55</f>
        <v>5550400</v>
      </c>
    </row>
  </sheetData>
  <sheetProtection/>
  <mergeCells count="7">
    <mergeCell ref="F1:G1"/>
    <mergeCell ref="D2:H9"/>
    <mergeCell ref="B19:H19"/>
    <mergeCell ref="B20:H20"/>
    <mergeCell ref="B21:H21"/>
    <mergeCell ref="B17:H17"/>
    <mergeCell ref="B18:H18"/>
  </mergeCells>
  <printOptions/>
  <pageMargins left="0.75" right="0.75" top="1" bottom="1" header="0.5" footer="0.5"/>
  <pageSetup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60" zoomScaleNormal="75" zoomScalePageLayoutView="0" workbookViewId="0" topLeftCell="A1">
      <selection activeCell="G22" sqref="G22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0" style="0" hidden="1" customWidth="1"/>
  </cols>
  <sheetData>
    <row r="1" spans="6:7" ht="18">
      <c r="F1" s="40" t="s">
        <v>106</v>
      </c>
      <c r="G1" s="40"/>
    </row>
    <row r="2" spans="4:8" ht="12.75">
      <c r="D2" s="44" t="s">
        <v>89</v>
      </c>
      <c r="E2" s="40"/>
      <c r="F2" s="40"/>
      <c r="G2" s="40"/>
      <c r="H2" s="40"/>
    </row>
    <row r="3" spans="4:8" ht="27.75" customHeight="1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="22" customFormat="1" ht="18.75">
      <c r="E11" s="21"/>
    </row>
    <row r="12" s="22" customFormat="1" ht="27" customHeight="1">
      <c r="E12" s="21" t="s">
        <v>90</v>
      </c>
    </row>
    <row r="13" s="22" customFormat="1" ht="27.75" customHeight="1">
      <c r="E13" s="21" t="s">
        <v>79</v>
      </c>
    </row>
    <row r="14" s="22" customFormat="1" ht="27.75" customHeight="1">
      <c r="E14" s="21" t="s">
        <v>80</v>
      </c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87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89.25" customHeight="1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88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f>G23+H23</f>
        <v>726</v>
      </c>
      <c r="G23" s="10">
        <v>726</v>
      </c>
      <c r="H23" s="10">
        <v>0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8237000</v>
      </c>
      <c r="G24" s="27">
        <f>G25+G29+G30+G31+G32+G33</f>
        <v>8237000</v>
      </c>
      <c r="H24" s="27">
        <f>H25+H29+H30+H31+H32+H33</f>
        <v>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7874100</v>
      </c>
      <c r="G25" s="7">
        <f>G26+G27+G28</f>
        <v>7874100</v>
      </c>
      <c r="H25" s="7">
        <f>H26+H27+H28</f>
        <v>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6047700</v>
      </c>
      <c r="G26" s="8">
        <v>6047700</v>
      </c>
      <c r="H26" s="8"/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1826400</v>
      </c>
      <c r="G27" s="8">
        <v>1826400</v>
      </c>
      <c r="H27" s="8"/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64900</v>
      </c>
      <c r="G29" s="7">
        <v>64900</v>
      </c>
      <c r="H29" s="7"/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100000</v>
      </c>
      <c r="G30" s="7">
        <v>100000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71000</v>
      </c>
      <c r="G31" s="7">
        <v>71000</v>
      </c>
      <c r="H31" s="7"/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127000</v>
      </c>
      <c r="G33" s="7">
        <v>127000</v>
      </c>
      <c r="H33" s="7"/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102000</v>
      </c>
      <c r="G34" s="6">
        <f>G35+G38+G39+G40+G41+G45+G46+G47+G48</f>
        <v>102000</v>
      </c>
      <c r="H34" s="6">
        <f>H35+H38+H39+H40+H41+H45+H46+H47+H48</f>
        <v>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102000</v>
      </c>
      <c r="G41" s="7">
        <f>G42+G43+G44</f>
        <v>102000</v>
      </c>
      <c r="H41" s="7">
        <f>H42+H43+H44</f>
        <v>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102000</v>
      </c>
      <c r="G44" s="7">
        <v>102000</v>
      </c>
      <c r="H44" s="7"/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0</v>
      </c>
      <c r="G48" s="7">
        <v>0</v>
      </c>
      <c r="H48" s="7"/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8339000</v>
      </c>
      <c r="G49" s="9">
        <f>G24+G34</f>
        <v>8339000</v>
      </c>
      <c r="H49" s="9">
        <f>H24+H34</f>
        <v>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11486.225895316804</v>
      </c>
      <c r="G50" s="12">
        <f>G49/G23</f>
        <v>11486.225895316804</v>
      </c>
      <c r="H50" s="12" t="e">
        <f>H49/H23</f>
        <v>#DIV/0!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863800</v>
      </c>
      <c r="G51" s="6">
        <f>G52+G53+G54</f>
        <v>863800</v>
      </c>
      <c r="H51" s="6">
        <f>H52+H53+H54</f>
        <v>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424400</v>
      </c>
      <c r="G52" s="7">
        <v>424400</v>
      </c>
      <c r="H52" s="7"/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/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439400</v>
      </c>
      <c r="G54" s="7">
        <v>439400</v>
      </c>
      <c r="H54" s="7"/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863800</v>
      </c>
      <c r="G55" s="9">
        <f>G51</f>
        <v>863800</v>
      </c>
      <c r="H55" s="9">
        <f>H51</f>
        <v>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1189.8071625344353</v>
      </c>
      <c r="G56" s="12">
        <f>G55/G23</f>
        <v>1189.8071625344353</v>
      </c>
      <c r="H56" s="12" t="e">
        <f>H55/H23</f>
        <v>#DIV/0!</v>
      </c>
    </row>
    <row r="57" ht="19.5" thickBot="1">
      <c r="B57" s="2"/>
    </row>
    <row r="58" spans="3:8" ht="26.25" thickBot="1">
      <c r="C58" s="23" t="s">
        <v>81</v>
      </c>
      <c r="G58" s="18">
        <f>G49+G55</f>
        <v>9202800</v>
      </c>
      <c r="H58" s="18">
        <f>H49+H55</f>
        <v>0</v>
      </c>
    </row>
  </sheetData>
  <sheetProtection/>
  <mergeCells count="7">
    <mergeCell ref="F1:G1"/>
    <mergeCell ref="D2:H9"/>
    <mergeCell ref="B19:H19"/>
    <mergeCell ref="B20:H20"/>
    <mergeCell ref="B21:H21"/>
    <mergeCell ref="B17:H17"/>
    <mergeCell ref="B18:H18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Normal="75" zoomScalePageLayoutView="0" workbookViewId="0" topLeftCell="A1">
      <selection activeCell="A1" sqref="A1:H14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44.57421875" style="0" hidden="1" customWidth="1"/>
  </cols>
  <sheetData>
    <row r="1" spans="6:7" ht="25.5" customHeight="1">
      <c r="F1" s="40" t="s">
        <v>92</v>
      </c>
      <c r="G1" s="40"/>
    </row>
    <row r="2" spans="4:8" ht="16.5" customHeight="1">
      <c r="D2" s="44" t="s">
        <v>89</v>
      </c>
      <c r="E2" s="40"/>
      <c r="F2" s="40"/>
      <c r="G2" s="40"/>
      <c r="H2" s="40"/>
    </row>
    <row r="3" spans="4:8" ht="18.75" customHeight="1" hidden="1">
      <c r="D3" s="40"/>
      <c r="E3" s="40"/>
      <c r="F3" s="40"/>
      <c r="G3" s="40"/>
      <c r="H3" s="40"/>
    </row>
    <row r="4" spans="4:8" ht="18.75" customHeight="1">
      <c r="D4" s="40"/>
      <c r="E4" s="40"/>
      <c r="F4" s="40"/>
      <c r="G4" s="40"/>
      <c r="H4" s="40"/>
    </row>
    <row r="5" spans="4:8" ht="18.75" customHeight="1">
      <c r="D5" s="40"/>
      <c r="E5" s="40"/>
      <c r="F5" s="40"/>
      <c r="G5" s="40"/>
      <c r="H5" s="40"/>
    </row>
    <row r="6" spans="4:8" ht="18.75" customHeight="1">
      <c r="D6" s="40"/>
      <c r="E6" s="40"/>
      <c r="F6" s="40"/>
      <c r="G6" s="40"/>
      <c r="H6" s="40"/>
    </row>
    <row r="7" spans="4:8" ht="18.75" customHeight="1">
      <c r="D7" s="40"/>
      <c r="E7" s="40"/>
      <c r="F7" s="40"/>
      <c r="G7" s="40"/>
      <c r="H7" s="40"/>
    </row>
    <row r="8" spans="4:8" ht="18.75" customHeight="1">
      <c r="D8" s="40"/>
      <c r="E8" s="40"/>
      <c r="F8" s="40"/>
      <c r="G8" s="40"/>
      <c r="H8" s="40"/>
    </row>
    <row r="9" spans="4:8" ht="18.75" customHeight="1">
      <c r="D9" s="40"/>
      <c r="E9" s="40"/>
      <c r="F9" s="40"/>
      <c r="G9" s="40"/>
      <c r="H9" s="40"/>
    </row>
    <row r="10" ht="18.75">
      <c r="E10" s="20"/>
    </row>
    <row r="11" spans="1:8" ht="18.75">
      <c r="A11" s="22"/>
      <c r="B11" s="22"/>
      <c r="C11" s="22"/>
      <c r="D11" s="22"/>
      <c r="E11" s="21"/>
      <c r="F11" s="22"/>
      <c r="G11" s="22"/>
      <c r="H11" s="22"/>
    </row>
    <row r="12" spans="1:8" ht="18.75">
      <c r="A12" s="22"/>
      <c r="B12" s="22"/>
      <c r="C12" s="22"/>
      <c r="D12" s="22"/>
      <c r="E12" s="21" t="s">
        <v>90</v>
      </c>
      <c r="F12" s="22"/>
      <c r="G12" s="22"/>
      <c r="H12" s="22"/>
    </row>
    <row r="13" spans="1:8" ht="18.75">
      <c r="A13" s="22"/>
      <c r="B13" s="22"/>
      <c r="C13" s="22"/>
      <c r="D13" s="22"/>
      <c r="E13" s="21" t="s">
        <v>79</v>
      </c>
      <c r="F13" s="22"/>
      <c r="G13" s="22"/>
      <c r="H13" s="22"/>
    </row>
    <row r="14" spans="1:8" ht="18.75">
      <c r="A14" s="22"/>
      <c r="B14" s="22"/>
      <c r="C14" s="22"/>
      <c r="D14" s="22"/>
      <c r="E14" s="21" t="s">
        <v>80</v>
      </c>
      <c r="F14" s="22"/>
      <c r="G14" s="22"/>
      <c r="H14" s="22"/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53.25" customHeight="1">
      <c r="B20" s="42" t="s">
        <v>91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50.75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f>G23+H23</f>
        <v>506</v>
      </c>
      <c r="G23" s="10">
        <f>266+240</f>
        <v>506</v>
      </c>
      <c r="H23" s="10">
        <v>0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11237600</v>
      </c>
      <c r="G24" s="27">
        <f>G25+G29+G30+G31+G32+G33</f>
        <v>11237600</v>
      </c>
      <c r="H24" s="27">
        <f>H25+H29+H30+H31+H32+H33</f>
        <v>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10843700</v>
      </c>
      <c r="G25" s="7">
        <f>G26+G27+G28</f>
        <v>10843700</v>
      </c>
      <c r="H25" s="7">
        <f>H26+H27+H28</f>
        <v>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8328500</v>
      </c>
      <c r="G26" s="8">
        <f>4848500+3480000</f>
        <v>8328500</v>
      </c>
      <c r="H26" s="8"/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2515200</v>
      </c>
      <c r="G27" s="8">
        <f>1464300+1050900</f>
        <v>2515200</v>
      </c>
      <c r="H27" s="8"/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74800</v>
      </c>
      <c r="G29" s="7">
        <f>51200+23600</f>
        <v>74800</v>
      </c>
      <c r="H29" s="7"/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219100</v>
      </c>
      <c r="G31" s="7">
        <f>65000+109100+45000</f>
        <v>219100</v>
      </c>
      <c r="H31" s="7"/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100000</v>
      </c>
      <c r="G33" s="7">
        <f>50000+50000</f>
        <v>100000</v>
      </c>
      <c r="H33" s="7"/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231000</v>
      </c>
      <c r="G34" s="6">
        <f>G35+G38+G39+G40+G41+G45+G46+G47+G48</f>
        <v>231000</v>
      </c>
      <c r="H34" s="6">
        <f>H35+H38+H39+H40+H41+H45+H46+H47+H48</f>
        <v>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231000</v>
      </c>
      <c r="G41" s="7">
        <f>G42+G43+G44</f>
        <v>231000</v>
      </c>
      <c r="H41" s="7">
        <f>H42+H43+H44</f>
        <v>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231000</v>
      </c>
      <c r="G44" s="7">
        <f>115500+115500</f>
        <v>231000</v>
      </c>
      <c r="H44" s="7"/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0</v>
      </c>
      <c r="G48" s="7">
        <v>0</v>
      </c>
      <c r="H48" s="7"/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11468600</v>
      </c>
      <c r="G49" s="9">
        <f>G24+G34</f>
        <v>11468600</v>
      </c>
      <c r="H49" s="9">
        <f>H24+H34</f>
        <v>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22665.217391304348</v>
      </c>
      <c r="G50" s="12">
        <f>G49/G23</f>
        <v>22665.217391304348</v>
      </c>
      <c r="H50" s="12" t="e">
        <f>H49/H23</f>
        <v>#DIV/0!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6230700</v>
      </c>
      <c r="G51" s="6">
        <f>G52+G53+G54</f>
        <v>6230700</v>
      </c>
      <c r="H51" s="6">
        <f>H52+H53+H54</f>
        <v>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3603300</v>
      </c>
      <c r="G52" s="7">
        <f>1478300+2125000</f>
        <v>3603300</v>
      </c>
      <c r="H52" s="7"/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/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2627400</v>
      </c>
      <c r="G54" s="7">
        <f>3900+2623500</f>
        <v>2627400</v>
      </c>
      <c r="H54" s="7"/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6230700</v>
      </c>
      <c r="G55" s="9">
        <f>G51</f>
        <v>6230700</v>
      </c>
      <c r="H55" s="9">
        <f>H51</f>
        <v>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12313.636363636364</v>
      </c>
      <c r="G56" s="12">
        <f>G55/G23</f>
        <v>12313.636363636364</v>
      </c>
      <c r="H56" s="12" t="e">
        <f>H55/H23</f>
        <v>#DIV/0!</v>
      </c>
    </row>
    <row r="57" ht="19.5" thickBot="1">
      <c r="B57" s="2"/>
    </row>
    <row r="58" spans="3:8" ht="26.25" thickBot="1">
      <c r="C58" s="23" t="s">
        <v>81</v>
      </c>
      <c r="G58" s="18">
        <f>G49+G55</f>
        <v>17699300</v>
      </c>
      <c r="H58" s="18">
        <f>H49+H55</f>
        <v>0</v>
      </c>
    </row>
  </sheetData>
  <sheetProtection/>
  <mergeCells count="7">
    <mergeCell ref="F1:G1"/>
    <mergeCell ref="B19:H19"/>
    <mergeCell ref="B20:H20"/>
    <mergeCell ref="B21:H21"/>
    <mergeCell ref="B17:H17"/>
    <mergeCell ref="B18:H18"/>
    <mergeCell ref="D2:H9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Normal="75" zoomScalePageLayoutView="0" workbookViewId="0" topLeftCell="A43">
      <selection activeCell="J63" sqref="J63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44.57421875" style="0" hidden="1" customWidth="1"/>
  </cols>
  <sheetData>
    <row r="1" spans="6:7" ht="18">
      <c r="F1" s="40" t="s">
        <v>94</v>
      </c>
      <c r="G1" s="40"/>
    </row>
    <row r="2" spans="4:8" ht="22.5" customHeight="1">
      <c r="D2" s="44" t="s">
        <v>89</v>
      </c>
      <c r="E2" s="40"/>
      <c r="F2" s="40"/>
      <c r="G2" s="40"/>
      <c r="H2" s="40"/>
    </row>
    <row r="3" spans="4:8" ht="12.75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pans="1:8" ht="18.75">
      <c r="A11" s="22"/>
      <c r="B11" s="22"/>
      <c r="C11" s="22"/>
      <c r="D11" s="22"/>
      <c r="E11" s="21"/>
      <c r="F11" s="22"/>
      <c r="G11" s="22"/>
      <c r="H11" s="22"/>
    </row>
    <row r="12" spans="1:8" ht="18.75">
      <c r="A12" s="22"/>
      <c r="B12" s="22"/>
      <c r="C12" s="22"/>
      <c r="D12" s="22"/>
      <c r="E12" s="21" t="s">
        <v>90</v>
      </c>
      <c r="F12" s="22"/>
      <c r="G12" s="22"/>
      <c r="H12" s="22"/>
    </row>
    <row r="13" spans="1:8" ht="18.75">
      <c r="A13" s="22"/>
      <c r="B13" s="22"/>
      <c r="C13" s="22"/>
      <c r="D13" s="22"/>
      <c r="E13" s="21" t="s">
        <v>79</v>
      </c>
      <c r="F13" s="22"/>
      <c r="G13" s="22"/>
      <c r="H13" s="22"/>
    </row>
    <row r="14" spans="1:8" ht="18.75">
      <c r="A14" s="22"/>
      <c r="B14" s="22"/>
      <c r="C14" s="22"/>
      <c r="D14" s="22"/>
      <c r="E14" s="21" t="s">
        <v>80</v>
      </c>
      <c r="F14" s="22"/>
      <c r="G14" s="22"/>
      <c r="H14" s="22"/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93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50.75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v>270</v>
      </c>
      <c r="G23" s="10">
        <v>270</v>
      </c>
      <c r="H23" s="10">
        <v>0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6791400</v>
      </c>
      <c r="G24" s="27">
        <f>G25+G29+G30+G31+G32+G33</f>
        <v>6791400</v>
      </c>
      <c r="H24" s="27">
        <f>H25+H29+H30+H31+H32+H33</f>
        <v>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6531700</v>
      </c>
      <c r="G25" s="7">
        <f>G26+G27+G28</f>
        <v>6531700</v>
      </c>
      <c r="H25" s="7">
        <f>H26+H27+H28</f>
        <v>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5016700</v>
      </c>
      <c r="G26" s="8">
        <v>5016700</v>
      </c>
      <c r="H26" s="8"/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1515000</v>
      </c>
      <c r="G27" s="8">
        <v>1515000</v>
      </c>
      <c r="H27" s="8"/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38300</v>
      </c>
      <c r="G29" s="7">
        <v>38300</v>
      </c>
      <c r="H29" s="7"/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171400</v>
      </c>
      <c r="G31" s="7">
        <f>55500+115900</f>
        <v>171400</v>
      </c>
      <c r="H31" s="7"/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50000</v>
      </c>
      <c r="G33" s="7">
        <v>50000</v>
      </c>
      <c r="H33" s="7"/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115500</v>
      </c>
      <c r="G34" s="6">
        <f>G35+G38+G39+G40+G41+G45+G46+G47+G48</f>
        <v>115500</v>
      </c>
      <c r="H34" s="6">
        <f>H35+H38+H39+H40+H41+H45+H46+H47+H48</f>
        <v>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115500</v>
      </c>
      <c r="G41" s="7">
        <f>G42+G43+G44</f>
        <v>115500</v>
      </c>
      <c r="H41" s="7">
        <f>H42+H43+H44</f>
        <v>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115500</v>
      </c>
      <c r="G44" s="7">
        <v>115500</v>
      </c>
      <c r="H44" s="7"/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0</v>
      </c>
      <c r="G48" s="7">
        <v>0</v>
      </c>
      <c r="H48" s="7"/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6906900</v>
      </c>
      <c r="G49" s="9">
        <f>G24+G34</f>
        <v>6906900</v>
      </c>
      <c r="H49" s="9">
        <f>H24+H34</f>
        <v>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25581.11111111111</v>
      </c>
      <c r="G50" s="12">
        <f>G49/G23</f>
        <v>25581.11111111111</v>
      </c>
      <c r="H50" s="12" t="e">
        <f>H49/H23</f>
        <v>#DIV/0!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4748500</v>
      </c>
      <c r="G51" s="6">
        <f>G52+G53+G54</f>
        <v>4748500</v>
      </c>
      <c r="H51" s="6">
        <f>H52+H53+H54</f>
        <v>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2125000</v>
      </c>
      <c r="G52" s="7">
        <v>2125000</v>
      </c>
      <c r="H52" s="7"/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/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2623500</v>
      </c>
      <c r="G54" s="7">
        <v>2623500</v>
      </c>
      <c r="H54" s="7"/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4748500</v>
      </c>
      <c r="G55" s="9">
        <f>G51</f>
        <v>4748500</v>
      </c>
      <c r="H55" s="9">
        <f>H51</f>
        <v>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17587.037037037036</v>
      </c>
      <c r="G56" s="12">
        <f>G55/G23</f>
        <v>17587.037037037036</v>
      </c>
      <c r="H56" s="12" t="e">
        <f>H55/H23</f>
        <v>#DIV/0!</v>
      </c>
    </row>
    <row r="57" ht="19.5" thickBot="1">
      <c r="B57" s="2"/>
    </row>
    <row r="58" spans="3:8" ht="26.25" thickBot="1">
      <c r="C58" s="23" t="s">
        <v>81</v>
      </c>
      <c r="G58" s="18">
        <f>G49+G55</f>
        <v>11655400</v>
      </c>
      <c r="H58" s="18">
        <f>H49+H55</f>
        <v>0</v>
      </c>
    </row>
  </sheetData>
  <sheetProtection/>
  <mergeCells count="7">
    <mergeCell ref="F1:G1"/>
    <mergeCell ref="D2:H9"/>
    <mergeCell ref="B19:H19"/>
    <mergeCell ref="B20:H20"/>
    <mergeCell ref="B21:H21"/>
    <mergeCell ref="B17:H17"/>
    <mergeCell ref="B18:H18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Normal="75" zoomScalePageLayoutView="0" workbookViewId="0" topLeftCell="A1">
      <selection activeCell="A1" sqref="A1:IV9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44.57421875" style="0" hidden="1" customWidth="1"/>
  </cols>
  <sheetData>
    <row r="1" spans="6:7" ht="18">
      <c r="F1" s="40" t="s">
        <v>95</v>
      </c>
      <c r="G1" s="40"/>
    </row>
    <row r="2" spans="4:8" ht="12.75">
      <c r="D2" s="44" t="s">
        <v>89</v>
      </c>
      <c r="E2" s="40"/>
      <c r="F2" s="40"/>
      <c r="G2" s="40"/>
      <c r="H2" s="40"/>
    </row>
    <row r="3" spans="4:8" ht="27.75" customHeight="1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pans="1:8" ht="18.75">
      <c r="A11" s="22"/>
      <c r="B11" s="22"/>
      <c r="C11" s="22"/>
      <c r="D11" s="22"/>
      <c r="E11" s="21"/>
      <c r="F11" s="22"/>
      <c r="G11" s="22"/>
      <c r="H11" s="22"/>
    </row>
    <row r="12" spans="1:8" ht="18.75">
      <c r="A12" s="22"/>
      <c r="B12" s="22"/>
      <c r="C12" s="22"/>
      <c r="D12" s="22"/>
      <c r="E12" s="21" t="s">
        <v>90</v>
      </c>
      <c r="F12" s="22"/>
      <c r="G12" s="22"/>
      <c r="H12" s="22"/>
    </row>
    <row r="13" spans="1:8" ht="18.75">
      <c r="A13" s="22"/>
      <c r="B13" s="22"/>
      <c r="C13" s="22"/>
      <c r="D13" s="22"/>
      <c r="E13" s="21" t="s">
        <v>79</v>
      </c>
      <c r="F13" s="22"/>
      <c r="G13" s="22"/>
      <c r="H13" s="22"/>
    </row>
    <row r="14" spans="1:8" ht="18.75">
      <c r="A14" s="22"/>
      <c r="B14" s="22"/>
      <c r="C14" s="22"/>
      <c r="D14" s="22"/>
      <c r="E14" s="21" t="s">
        <v>80</v>
      </c>
      <c r="F14" s="22"/>
      <c r="G14" s="22"/>
      <c r="H14" s="22"/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96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50.75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f>G23+H23</f>
        <v>215</v>
      </c>
      <c r="G23" s="10">
        <v>215</v>
      </c>
      <c r="H23" s="10">
        <v>0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4844100</v>
      </c>
      <c r="G24" s="27">
        <f>G25+G29+G30+G31+G32+G33</f>
        <v>4844100</v>
      </c>
      <c r="H24" s="27">
        <f>H25+H29+H30+H31+H32+H33</f>
        <v>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4543600</v>
      </c>
      <c r="G25" s="7">
        <f>G26+G27+G28</f>
        <v>4543600</v>
      </c>
      <c r="H25" s="7">
        <f>H26+H27+H28</f>
        <v>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3489700</v>
      </c>
      <c r="G26" s="8">
        <v>3489700</v>
      </c>
      <c r="H26" s="8"/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1053900</v>
      </c>
      <c r="G27" s="8">
        <v>1053900</v>
      </c>
      <c r="H27" s="8"/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44900</v>
      </c>
      <c r="G29" s="7">
        <v>44900</v>
      </c>
      <c r="H29" s="7"/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205600</v>
      </c>
      <c r="G31" s="7">
        <f>55500+150100</f>
        <v>205600</v>
      </c>
      <c r="H31" s="7"/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50000</v>
      </c>
      <c r="G33" s="7">
        <v>50000</v>
      </c>
      <c r="H33" s="7"/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115500</v>
      </c>
      <c r="G34" s="6">
        <f>G35+G38+G39+G40+G41+G45+G46+G47+G48</f>
        <v>115500</v>
      </c>
      <c r="H34" s="6">
        <f>H35+H38+H39+H40+H41+H45+H46+H47+H48</f>
        <v>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115500</v>
      </c>
      <c r="G41" s="7">
        <f>G42+G43+G44</f>
        <v>115500</v>
      </c>
      <c r="H41" s="7">
        <f>H42+H43+H44</f>
        <v>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115500</v>
      </c>
      <c r="G44" s="7">
        <v>115500</v>
      </c>
      <c r="H44" s="7"/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0</v>
      </c>
      <c r="G48" s="7">
        <v>0</v>
      </c>
      <c r="H48" s="7"/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4959600</v>
      </c>
      <c r="G49" s="9">
        <f>G24+G34</f>
        <v>4959600</v>
      </c>
      <c r="H49" s="9">
        <f>H24+H34</f>
        <v>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23067.906976744187</v>
      </c>
      <c r="G50" s="12">
        <f>G49/G23</f>
        <v>23067.906976744187</v>
      </c>
      <c r="H50" s="12" t="e">
        <f>H49/H23</f>
        <v>#DIV/0!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3433100</v>
      </c>
      <c r="G51" s="6">
        <f>G52+G53+G54</f>
        <v>3433100</v>
      </c>
      <c r="H51" s="6">
        <f>H52+H53+H54</f>
        <v>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1928600</v>
      </c>
      <c r="G52" s="7">
        <v>1928600</v>
      </c>
      <c r="H52" s="7"/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/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1504500</v>
      </c>
      <c r="G54" s="7">
        <v>1504500</v>
      </c>
      <c r="H54" s="7"/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3433100</v>
      </c>
      <c r="G55" s="9">
        <f>G51</f>
        <v>3433100</v>
      </c>
      <c r="H55" s="9">
        <f>H51</f>
        <v>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15967.906976744185</v>
      </c>
      <c r="G56" s="12">
        <f>G55/G23</f>
        <v>15967.906976744185</v>
      </c>
      <c r="H56" s="12" t="e">
        <f>H55/H23</f>
        <v>#DIV/0!</v>
      </c>
    </row>
    <row r="57" ht="19.5" thickBot="1">
      <c r="B57" s="2"/>
    </row>
    <row r="58" spans="3:8" ht="26.25" thickBot="1">
      <c r="C58" s="23" t="s">
        <v>81</v>
      </c>
      <c r="G58" s="18">
        <f>G49+G55</f>
        <v>8392700</v>
      </c>
      <c r="H58" s="18">
        <f>H49+H55</f>
        <v>0</v>
      </c>
    </row>
  </sheetData>
  <sheetProtection/>
  <mergeCells count="7">
    <mergeCell ref="F1:G1"/>
    <mergeCell ref="D2:H9"/>
    <mergeCell ref="B19:H19"/>
    <mergeCell ref="B20:H20"/>
    <mergeCell ref="B21:H21"/>
    <mergeCell ref="B17:H17"/>
    <mergeCell ref="B18:H18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Normal="75" zoomScalePageLayoutView="0" workbookViewId="0" topLeftCell="A1">
      <selection activeCell="A1" sqref="A1:IV9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7.00390625" style="0" customWidth="1"/>
    <col min="8" max="8" width="44.57421875" style="0" customWidth="1"/>
  </cols>
  <sheetData>
    <row r="1" spans="6:7" ht="18">
      <c r="F1" s="40" t="s">
        <v>98</v>
      </c>
      <c r="G1" s="40"/>
    </row>
    <row r="2" spans="4:8" ht="12.75">
      <c r="D2" s="44" t="s">
        <v>89</v>
      </c>
      <c r="E2" s="40"/>
      <c r="F2" s="40"/>
      <c r="G2" s="40"/>
      <c r="H2" s="40"/>
    </row>
    <row r="3" spans="4:8" ht="27.75" customHeight="1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pans="1:8" ht="18.75">
      <c r="A11" s="22"/>
      <c r="B11" s="22"/>
      <c r="C11" s="22"/>
      <c r="D11" s="22"/>
      <c r="E11" s="21"/>
      <c r="F11" s="22"/>
      <c r="G11" s="22"/>
      <c r="H11" s="22"/>
    </row>
    <row r="12" spans="1:8" ht="18.75">
      <c r="A12" s="22"/>
      <c r="B12" s="22"/>
      <c r="C12" s="22"/>
      <c r="D12" s="22"/>
      <c r="E12" s="21" t="s">
        <v>90</v>
      </c>
      <c r="F12" s="22"/>
      <c r="G12" s="22"/>
      <c r="H12" s="22"/>
    </row>
    <row r="13" spans="1:8" ht="18.75">
      <c r="A13" s="22"/>
      <c r="B13" s="22"/>
      <c r="C13" s="22"/>
      <c r="D13" s="22"/>
      <c r="E13" s="21" t="s">
        <v>79</v>
      </c>
      <c r="F13" s="22"/>
      <c r="G13" s="22"/>
      <c r="H13" s="22"/>
    </row>
    <row r="14" spans="1:8" ht="18.75">
      <c r="A14" s="22"/>
      <c r="B14" s="22"/>
      <c r="C14" s="22"/>
      <c r="D14" s="22"/>
      <c r="E14" s="21" t="s">
        <v>80</v>
      </c>
      <c r="F14" s="22"/>
      <c r="G14" s="22"/>
      <c r="H14" s="22"/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97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50.75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f>G23+H23</f>
        <v>796</v>
      </c>
      <c r="G23" s="10">
        <v>121</v>
      </c>
      <c r="H23" s="10">
        <v>675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11853100</v>
      </c>
      <c r="G24" s="27">
        <f>G25+G29+G30+G31+G32+G33</f>
        <v>3398900</v>
      </c>
      <c r="H24" s="27">
        <f>H25+H29+H30+H31+H32+H33</f>
        <v>8454200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11487400</v>
      </c>
      <c r="G25" s="7">
        <f>G26+G27+G28</f>
        <v>3279500</v>
      </c>
      <c r="H25" s="7">
        <f>H26+H27+H28</f>
        <v>8207900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8822900</v>
      </c>
      <c r="G26" s="8">
        <v>2518800</v>
      </c>
      <c r="H26" s="8">
        <v>6304100</v>
      </c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2664500</v>
      </c>
      <c r="G27" s="8">
        <v>760700</v>
      </c>
      <c r="H27" s="8">
        <v>1903800</v>
      </c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57900</v>
      </c>
      <c r="G29" s="7">
        <v>37900</v>
      </c>
      <c r="H29" s="7">
        <v>20000</v>
      </c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207800</v>
      </c>
      <c r="G31" s="7">
        <v>31500</v>
      </c>
      <c r="H31" s="7">
        <f>51500+124800</f>
        <v>176300</v>
      </c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100000</v>
      </c>
      <c r="G33" s="7">
        <v>50000</v>
      </c>
      <c r="H33" s="7">
        <v>50000</v>
      </c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837100</v>
      </c>
      <c r="G34" s="6">
        <f>G35+G38+G39+G40+G41+G45+G46+G47+G48</f>
        <v>658500</v>
      </c>
      <c r="H34" s="6">
        <f>H35+H38+H39+H40+H41+H45+H46+H47+H48</f>
        <v>178600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294100</v>
      </c>
      <c r="G41" s="7">
        <f>G42+G43+G44</f>
        <v>115500</v>
      </c>
      <c r="H41" s="7">
        <f>H42+H43+H44</f>
        <v>178600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294100</v>
      </c>
      <c r="G44" s="7">
        <v>115500</v>
      </c>
      <c r="H44" s="7">
        <v>178600</v>
      </c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543000</v>
      </c>
      <c r="G48" s="7">
        <v>543000</v>
      </c>
      <c r="H48" s="7"/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12690200</v>
      </c>
      <c r="G49" s="9">
        <f>G24+G34</f>
        <v>4057400</v>
      </c>
      <c r="H49" s="9">
        <f>H24+H34</f>
        <v>8632800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15942.462311557789</v>
      </c>
      <c r="G50" s="12">
        <f>G49/G23</f>
        <v>33532.23140495868</v>
      </c>
      <c r="H50" s="12">
        <f>H49/H23</f>
        <v>12789.333333333334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2298000</v>
      </c>
      <c r="G51" s="6">
        <f>G52+G53+G54</f>
        <v>510000</v>
      </c>
      <c r="H51" s="6">
        <f>H52+H53+H54</f>
        <v>1788000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2268000</v>
      </c>
      <c r="G52" s="7">
        <v>510000</v>
      </c>
      <c r="H52" s="7">
        <v>1758000</v>
      </c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>
        <v>0</v>
      </c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30000</v>
      </c>
      <c r="G54" s="7">
        <v>0</v>
      </c>
      <c r="H54" s="7">
        <v>30000</v>
      </c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2298000</v>
      </c>
      <c r="G55" s="9">
        <f>G51</f>
        <v>510000</v>
      </c>
      <c r="H55" s="9">
        <f>H51</f>
        <v>1788000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2886.934673366834</v>
      </c>
      <c r="G56" s="12">
        <f>G55/G23</f>
        <v>4214.876033057852</v>
      </c>
      <c r="H56" s="12">
        <f>H55/H23</f>
        <v>2648.8888888888887</v>
      </c>
    </row>
    <row r="57" ht="19.5" thickBot="1">
      <c r="B57" s="2"/>
    </row>
    <row r="58" spans="3:8" ht="26.25" thickBot="1">
      <c r="C58" s="23" t="s">
        <v>81</v>
      </c>
      <c r="G58" s="18">
        <f>G49+G55</f>
        <v>4567400</v>
      </c>
      <c r="H58" s="18">
        <f>H49+H55</f>
        <v>10420800</v>
      </c>
    </row>
  </sheetData>
  <sheetProtection/>
  <mergeCells count="7">
    <mergeCell ref="F1:G1"/>
    <mergeCell ref="D2:H9"/>
    <mergeCell ref="B19:H19"/>
    <mergeCell ref="B20:H20"/>
    <mergeCell ref="B21:H21"/>
    <mergeCell ref="B17:H17"/>
    <mergeCell ref="B18:H18"/>
  </mergeCells>
  <printOptions/>
  <pageMargins left="0.75" right="0.75" top="1" bottom="1" header="0.5" footer="0.5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60"/>
  <sheetViews>
    <sheetView view="pageBreakPreview" zoomScale="60" zoomScaleNormal="75" zoomScalePageLayoutView="0" workbookViewId="0" topLeftCell="A1">
      <selection activeCell="A1" sqref="A1:IV14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44.57421875" style="0" customWidth="1"/>
  </cols>
  <sheetData>
    <row r="1" spans="6:7" ht="18">
      <c r="F1" s="40" t="s">
        <v>99</v>
      </c>
      <c r="G1" s="40"/>
    </row>
    <row r="2" spans="4:8" ht="12.75">
      <c r="D2" s="44" t="s">
        <v>89</v>
      </c>
      <c r="E2" s="40"/>
      <c r="F2" s="40"/>
      <c r="G2" s="40"/>
      <c r="H2" s="40"/>
    </row>
    <row r="3" spans="4:8" ht="27.75" customHeight="1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="22" customFormat="1" ht="18.75">
      <c r="E11" s="21"/>
    </row>
    <row r="12" s="22" customFormat="1" ht="27" customHeight="1">
      <c r="E12" s="21" t="s">
        <v>90</v>
      </c>
    </row>
    <row r="13" s="22" customFormat="1" ht="27.75" customHeight="1">
      <c r="E13" s="21" t="s">
        <v>79</v>
      </c>
    </row>
    <row r="14" s="22" customFormat="1" ht="27.75" customHeight="1">
      <c r="E14" s="21" t="s">
        <v>80</v>
      </c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73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40.25" customHeight="1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50.25" customHeight="1" thickBot="1">
      <c r="B23" s="17" t="s">
        <v>8</v>
      </c>
      <c r="C23" s="10" t="s">
        <v>9</v>
      </c>
      <c r="D23" s="11" t="s">
        <v>69</v>
      </c>
      <c r="E23" s="24"/>
      <c r="F23" s="10">
        <f>G23+H23</f>
        <v>562</v>
      </c>
      <c r="G23" s="10">
        <v>40</v>
      </c>
      <c r="H23" s="10">
        <v>522</v>
      </c>
    </row>
    <row r="24" spans="2:8" ht="27" customHeight="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11263400</v>
      </c>
      <c r="G24" s="27">
        <f>G25+G29+G30+G31+G32+G33</f>
        <v>1305300</v>
      </c>
      <c r="H24" s="27">
        <f>H25+H29+H30+H31+H32+H33</f>
        <v>9958100</v>
      </c>
    </row>
    <row r="25" spans="2:8" ht="62.25" customHeight="1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10905300</v>
      </c>
      <c r="G25" s="7">
        <f>G26+G27+G28</f>
        <v>1229000</v>
      </c>
      <c r="H25" s="7">
        <f>H26+H27+H28</f>
        <v>9676300</v>
      </c>
    </row>
    <row r="26" spans="2:8" ht="22.5" customHeight="1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8375800</v>
      </c>
      <c r="G26" s="8">
        <v>943900</v>
      </c>
      <c r="H26" s="8">
        <v>7431900</v>
      </c>
    </row>
    <row r="27" spans="2:8" ht="27.75" customHeight="1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2529500</v>
      </c>
      <c r="G27" s="8">
        <v>285100</v>
      </c>
      <c r="H27" s="8">
        <v>2244400</v>
      </c>
    </row>
    <row r="28" spans="2:8" ht="27" customHeight="1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25.5" customHeight="1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66700</v>
      </c>
      <c r="G29" s="7">
        <v>11300</v>
      </c>
      <c r="H29" s="7">
        <v>55400</v>
      </c>
    </row>
    <row r="30" spans="2:8" ht="43.5" customHeight="1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28.5" customHeight="1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191400</v>
      </c>
      <c r="G31" s="7">
        <v>15000</v>
      </c>
      <c r="H31" s="7">
        <f>51500+124900</f>
        <v>176400</v>
      </c>
    </row>
    <row r="32" spans="2:8" ht="31.5" customHeight="1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43.5" customHeight="1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100000</v>
      </c>
      <c r="G33" s="7">
        <v>50000</v>
      </c>
      <c r="H33" s="7">
        <v>50000</v>
      </c>
    </row>
    <row r="34" spans="2:8" ht="27.75" customHeight="1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1418100</v>
      </c>
      <c r="G34" s="6">
        <f>G35+G38+G39+G40+G41+G45+G46+G47+G48</f>
        <v>115500</v>
      </c>
      <c r="H34" s="6">
        <f>H35+H38+H39+H40+H41+H45+H46+H47+H48</f>
        <v>1302600</v>
      </c>
    </row>
    <row r="35" spans="2:8" ht="59.25" customHeight="1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24.75" customHeight="1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27.75" customHeight="1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25.5" customHeight="1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28.5" customHeight="1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46.5" customHeight="1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35.25" customHeight="1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294100</v>
      </c>
      <c r="G41" s="7">
        <f>G42+G43+G44</f>
        <v>115500</v>
      </c>
      <c r="H41" s="7">
        <f>H42+H43+H44</f>
        <v>178600</v>
      </c>
    </row>
    <row r="42" spans="2:8" ht="30.75" customHeight="1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30.75" customHeight="1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30" customHeight="1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294100</v>
      </c>
      <c r="G44" s="7">
        <v>115500</v>
      </c>
      <c r="H44" s="7">
        <v>178600</v>
      </c>
    </row>
    <row r="45" spans="2:8" ht="30.75" customHeight="1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45" customHeight="1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31.5" customHeight="1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49.5" customHeight="1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1124000</v>
      </c>
      <c r="G48" s="7">
        <v>0</v>
      </c>
      <c r="H48" s="7">
        <f>529000+595000</f>
        <v>1124000</v>
      </c>
    </row>
    <row r="49" spans="2:8" ht="42" customHeight="1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12681500</v>
      </c>
      <c r="G49" s="9">
        <f>G24+G34</f>
        <v>1420800</v>
      </c>
      <c r="H49" s="9">
        <f>H24+H34</f>
        <v>11260700</v>
      </c>
    </row>
    <row r="50" spans="2:8" ht="42.75" customHeight="1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22564.94661921708</v>
      </c>
      <c r="G50" s="12">
        <f>G49/G23</f>
        <v>35520</v>
      </c>
      <c r="H50" s="12">
        <f>H49/H23</f>
        <v>21572.222222222223</v>
      </c>
    </row>
    <row r="51" spans="2:8" ht="45.75" customHeight="1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4881100</v>
      </c>
      <c r="G51" s="6">
        <f>G52+G53+G54</f>
        <v>119400</v>
      </c>
      <c r="H51" s="6">
        <f>H52+H53+H54</f>
        <v>4761700</v>
      </c>
    </row>
    <row r="52" spans="2:8" ht="27.75" customHeight="1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4019500</v>
      </c>
      <c r="G52" s="7">
        <v>119400</v>
      </c>
      <c r="H52" s="7">
        <v>3900100</v>
      </c>
    </row>
    <row r="53" spans="2:8" ht="30" customHeight="1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>
        <v>0</v>
      </c>
    </row>
    <row r="54" spans="2:8" ht="29.25" customHeight="1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861600</v>
      </c>
      <c r="G54" s="7">
        <v>0</v>
      </c>
      <c r="H54" s="7">
        <v>861600</v>
      </c>
    </row>
    <row r="55" spans="2:8" ht="47.25" customHeight="1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4881100</v>
      </c>
      <c r="G55" s="9">
        <f>G51</f>
        <v>119400</v>
      </c>
      <c r="H55" s="9">
        <f>H51</f>
        <v>4761700</v>
      </c>
    </row>
    <row r="56" spans="2:8" ht="46.5" customHeight="1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8685.231316725978</v>
      </c>
      <c r="G56" s="12">
        <f>G55/G23</f>
        <v>2985</v>
      </c>
      <c r="H56" s="12">
        <f>H55/H23</f>
        <v>9122.030651340996</v>
      </c>
    </row>
    <row r="57" ht="19.5" thickBot="1">
      <c r="B57" s="2"/>
    </row>
    <row r="58" spans="3:8" ht="26.25" thickBot="1">
      <c r="C58" s="23" t="s">
        <v>81</v>
      </c>
      <c r="G58" s="18">
        <f>G49+G55</f>
        <v>1540200</v>
      </c>
      <c r="H58" s="18">
        <f>H49+H55</f>
        <v>16022400</v>
      </c>
    </row>
    <row r="60" ht="12.75">
      <c r="H60" s="19">
        <f>H26+H27+H29+H31+H33+H41+H48+H52+H54</f>
        <v>16022400</v>
      </c>
    </row>
  </sheetData>
  <sheetProtection/>
  <mergeCells count="7">
    <mergeCell ref="F1:G1"/>
    <mergeCell ref="D2:H9"/>
    <mergeCell ref="B21:H21"/>
    <mergeCell ref="B17:H17"/>
    <mergeCell ref="B18:H18"/>
    <mergeCell ref="B19:H19"/>
    <mergeCell ref="B20:H20"/>
  </mergeCells>
  <printOptions/>
  <pageMargins left="0.75" right="0.75" top="1" bottom="1" header="0.5" footer="0.5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60" zoomScaleNormal="75" zoomScalePageLayoutView="0" workbookViewId="0" topLeftCell="A1">
      <selection activeCell="A1" sqref="A1:IV14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57421875" style="0" customWidth="1"/>
    <col min="7" max="7" width="25.140625" style="0" hidden="1" customWidth="1"/>
    <col min="8" max="8" width="44.57421875" style="0" customWidth="1"/>
  </cols>
  <sheetData>
    <row r="1" spans="6:7" ht="18">
      <c r="F1" s="40" t="s">
        <v>100</v>
      </c>
      <c r="G1" s="40"/>
    </row>
    <row r="2" spans="4:8" ht="12.75">
      <c r="D2" s="44" t="s">
        <v>89</v>
      </c>
      <c r="E2" s="40"/>
      <c r="F2" s="40"/>
      <c r="G2" s="40"/>
      <c r="H2" s="40"/>
    </row>
    <row r="3" spans="4:8" ht="27.75" customHeight="1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="22" customFormat="1" ht="18.75">
      <c r="E11" s="21"/>
    </row>
    <row r="12" s="22" customFormat="1" ht="27" customHeight="1">
      <c r="E12" s="21" t="s">
        <v>90</v>
      </c>
    </row>
    <row r="13" s="22" customFormat="1" ht="27.75" customHeight="1">
      <c r="E13" s="21" t="s">
        <v>79</v>
      </c>
    </row>
    <row r="14" s="22" customFormat="1" ht="27.75" customHeight="1">
      <c r="E14" s="21" t="s">
        <v>80</v>
      </c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101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50.75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f>G23+H23</f>
        <v>439</v>
      </c>
      <c r="G23" s="10">
        <v>0</v>
      </c>
      <c r="H23" s="10">
        <v>439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5825300</v>
      </c>
      <c r="G24" s="27">
        <f>G25+G29+G30+G31+G32+G33</f>
        <v>0</v>
      </c>
      <c r="H24" s="27">
        <f>H25+H29+H30+H31+H32+H33</f>
        <v>5825300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5581500</v>
      </c>
      <c r="G25" s="7">
        <f>G26+G27+G28</f>
        <v>0</v>
      </c>
      <c r="H25" s="7">
        <f>H26+H27+H28</f>
        <v>5581500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4286900</v>
      </c>
      <c r="G26" s="8"/>
      <c r="H26" s="8">
        <v>4286900</v>
      </c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1294600</v>
      </c>
      <c r="G27" s="8"/>
      <c r="H27" s="8">
        <v>1294600</v>
      </c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17500</v>
      </c>
      <c r="G29" s="7"/>
      <c r="H29" s="7">
        <v>17500</v>
      </c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176300</v>
      </c>
      <c r="G31" s="7"/>
      <c r="H31" s="7">
        <f>51500+124800</f>
        <v>176300</v>
      </c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50000</v>
      </c>
      <c r="G33" s="7"/>
      <c r="H33" s="7">
        <v>50000</v>
      </c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771600</v>
      </c>
      <c r="G34" s="6">
        <f>G35+G38+G39+G40+G41+G45+G46+G47+G48</f>
        <v>0</v>
      </c>
      <c r="H34" s="6">
        <f>H35+H38+H39+H40+H41+H45+H46+H47+H48</f>
        <v>771600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178600</v>
      </c>
      <c r="G41" s="7">
        <f>G42+G43+G44</f>
        <v>0</v>
      </c>
      <c r="H41" s="7">
        <f>H42+H43+H44</f>
        <v>178600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178600</v>
      </c>
      <c r="G44" s="7">
        <v>0</v>
      </c>
      <c r="H44" s="7">
        <v>178600</v>
      </c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593000</v>
      </c>
      <c r="G48" s="7">
        <v>0</v>
      </c>
      <c r="H48" s="7">
        <f>493000+100000</f>
        <v>593000</v>
      </c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6596900</v>
      </c>
      <c r="G49" s="9">
        <f>G24+G34</f>
        <v>0</v>
      </c>
      <c r="H49" s="9">
        <f>H24+H34</f>
        <v>6596900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15027.107061503417</v>
      </c>
      <c r="G50" s="12">
        <v>0</v>
      </c>
      <c r="H50" s="12">
        <f>H49/H23</f>
        <v>15027.107061503417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934500</v>
      </c>
      <c r="G51" s="6">
        <f>G52+G53+G54</f>
        <v>0</v>
      </c>
      <c r="H51" s="6">
        <f>H52+H53+H54</f>
        <v>934500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756000</v>
      </c>
      <c r="G52" s="7"/>
      <c r="H52" s="7">
        <v>756000</v>
      </c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/>
      <c r="H53" s="7">
        <v>0</v>
      </c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178500</v>
      </c>
      <c r="G54" s="7"/>
      <c r="H54" s="7">
        <f>163800+14700</f>
        <v>178500</v>
      </c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934500</v>
      </c>
      <c r="G55" s="9">
        <f>G51</f>
        <v>0</v>
      </c>
      <c r="H55" s="9">
        <f>H51</f>
        <v>934500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2128.7015945330295</v>
      </c>
      <c r="G56" s="12">
        <v>0</v>
      </c>
      <c r="H56" s="12">
        <f>H55/H23</f>
        <v>2128.7015945330295</v>
      </c>
    </row>
    <row r="57" ht="19.5" thickBot="1">
      <c r="B57" s="2"/>
    </row>
    <row r="58" spans="3:8" ht="26.25" thickBot="1">
      <c r="C58" s="23" t="s">
        <v>81</v>
      </c>
      <c r="G58" s="18">
        <f>G49+G55</f>
        <v>0</v>
      </c>
      <c r="H58" s="18">
        <f>H49+H55</f>
        <v>7531400</v>
      </c>
    </row>
  </sheetData>
  <sheetProtection/>
  <mergeCells count="7">
    <mergeCell ref="F1:G1"/>
    <mergeCell ref="D2:H9"/>
    <mergeCell ref="B19:H19"/>
    <mergeCell ref="B20:H20"/>
    <mergeCell ref="B21:H21"/>
    <mergeCell ref="B17:H17"/>
    <mergeCell ref="B18:H18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60"/>
  <sheetViews>
    <sheetView view="pageBreakPreview" zoomScale="60" zoomScaleNormal="75" zoomScalePageLayoutView="0" workbookViewId="0" topLeftCell="A1">
      <selection activeCell="A1" sqref="A1:IV14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44.57421875" style="0" customWidth="1"/>
  </cols>
  <sheetData>
    <row r="1" spans="6:7" ht="18">
      <c r="F1" s="40" t="s">
        <v>102</v>
      </c>
      <c r="G1" s="40"/>
    </row>
    <row r="2" spans="4:8" ht="12.75">
      <c r="D2" s="44" t="s">
        <v>89</v>
      </c>
      <c r="E2" s="40"/>
      <c r="F2" s="40"/>
      <c r="G2" s="40"/>
      <c r="H2" s="40"/>
    </row>
    <row r="3" spans="4:8" ht="27.75" customHeight="1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="22" customFormat="1" ht="18.75">
      <c r="E11" s="21"/>
    </row>
    <row r="12" s="22" customFormat="1" ht="27" customHeight="1">
      <c r="E12" s="21" t="s">
        <v>90</v>
      </c>
    </row>
    <row r="13" s="22" customFormat="1" ht="27.75" customHeight="1">
      <c r="E13" s="21" t="s">
        <v>79</v>
      </c>
    </row>
    <row r="14" s="22" customFormat="1" ht="27.75" customHeight="1">
      <c r="E14" s="21" t="s">
        <v>80</v>
      </c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84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50.75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f>G23+H23</f>
        <v>140</v>
      </c>
      <c r="G23" s="10">
        <v>35</v>
      </c>
      <c r="H23" s="10">
        <v>105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6518000</v>
      </c>
      <c r="G24" s="27">
        <f>G25+G29+G30+G31+G32+G33</f>
        <v>710400</v>
      </c>
      <c r="H24" s="27">
        <f>H25+H29+H30+H31+H32+H33</f>
        <v>5807600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6179800</v>
      </c>
      <c r="G25" s="7">
        <f>G26+G27+G28</f>
        <v>615400</v>
      </c>
      <c r="H25" s="7">
        <f>H26+H27+H28</f>
        <v>5564400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4746300</v>
      </c>
      <c r="G26" s="8">
        <v>472600</v>
      </c>
      <c r="H26" s="8">
        <v>4273700</v>
      </c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1433500</v>
      </c>
      <c r="G27" s="8">
        <v>142800</v>
      </c>
      <c r="H27" s="8">
        <v>1290700</v>
      </c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16800</v>
      </c>
      <c r="G29" s="7">
        <v>0</v>
      </c>
      <c r="H29" s="7">
        <v>16800</v>
      </c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221400</v>
      </c>
      <c r="G31" s="7">
        <v>45000</v>
      </c>
      <c r="H31" s="7">
        <f>51500+124900</f>
        <v>176400</v>
      </c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100000</v>
      </c>
      <c r="G33" s="7">
        <v>50000</v>
      </c>
      <c r="H33" s="7">
        <v>50000</v>
      </c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2297100</v>
      </c>
      <c r="G34" s="6">
        <f>G35+G38+G39+G40+G41+G45+G46+G47+G48</f>
        <v>115500</v>
      </c>
      <c r="H34" s="6">
        <f>H35+H38+H39+H40+H41+H45+H46+H47+H48</f>
        <v>2181600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294100</v>
      </c>
      <c r="G41" s="7">
        <f>G42+G43+G44</f>
        <v>115500</v>
      </c>
      <c r="H41" s="7">
        <f>H42+H43+H44</f>
        <v>178600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294100</v>
      </c>
      <c r="G44" s="7">
        <v>115500</v>
      </c>
      <c r="H44" s="7">
        <v>178600</v>
      </c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2003000</v>
      </c>
      <c r="G48" s="7">
        <v>0</v>
      </c>
      <c r="H48" s="7">
        <f>703000+1100000+200000</f>
        <v>2003000</v>
      </c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8815100</v>
      </c>
      <c r="G49" s="9">
        <f>G24+G34</f>
        <v>825900</v>
      </c>
      <c r="H49" s="9">
        <f>H24+H34</f>
        <v>7989200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62965</v>
      </c>
      <c r="G50" s="12">
        <f>G49/G23</f>
        <v>23597.14285714286</v>
      </c>
      <c r="H50" s="12">
        <f>H49/H23</f>
        <v>76087.61904761905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737100</v>
      </c>
      <c r="G51" s="6">
        <f>G52+G53+G54</f>
        <v>9900</v>
      </c>
      <c r="H51" s="6">
        <f>H52+H53+H54</f>
        <v>727200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663600</v>
      </c>
      <c r="G52" s="7">
        <v>9900</v>
      </c>
      <c r="H52" s="7">
        <v>653700</v>
      </c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>
        <v>0</v>
      </c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73500</v>
      </c>
      <c r="G54" s="7">
        <v>0</v>
      </c>
      <c r="H54" s="7">
        <v>73500</v>
      </c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737100</v>
      </c>
      <c r="G55" s="9">
        <f>G51</f>
        <v>9900</v>
      </c>
      <c r="H55" s="9">
        <f>H51</f>
        <v>727200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5265</v>
      </c>
      <c r="G56" s="12">
        <f>G55/G23</f>
        <v>282.85714285714283</v>
      </c>
      <c r="H56" s="12">
        <f>H55/H23</f>
        <v>6925.714285714285</v>
      </c>
    </row>
    <row r="57" ht="19.5" thickBot="1">
      <c r="B57" s="2"/>
    </row>
    <row r="58" spans="3:8" ht="26.25" thickBot="1">
      <c r="C58" s="23" t="s">
        <v>81</v>
      </c>
      <c r="G58" s="18">
        <f>G49+G55</f>
        <v>835800</v>
      </c>
      <c r="H58" s="18">
        <f>H49+H55</f>
        <v>8716400</v>
      </c>
    </row>
    <row r="60" ht="12.75">
      <c r="H60" s="19">
        <f>H26+H27+H29+H31+H33+H41+H48+H52+H54</f>
        <v>8716400</v>
      </c>
    </row>
  </sheetData>
  <sheetProtection/>
  <mergeCells count="7">
    <mergeCell ref="F1:G1"/>
    <mergeCell ref="D2:H9"/>
    <mergeCell ref="B19:H19"/>
    <mergeCell ref="B20:H20"/>
    <mergeCell ref="B21:H21"/>
    <mergeCell ref="B17:H17"/>
    <mergeCell ref="B18:H18"/>
  </mergeCells>
  <printOptions/>
  <pageMargins left="0.75" right="0.75" top="1" bottom="1" header="0.5" footer="0.5"/>
  <pageSetup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60" zoomScaleNormal="75" zoomScalePageLayoutView="0" workbookViewId="0" topLeftCell="A1">
      <selection activeCell="C8" sqref="C8"/>
    </sheetView>
  </sheetViews>
  <sheetFormatPr defaultColWidth="9.140625" defaultRowHeight="12.75"/>
  <cols>
    <col min="3" max="3" width="73.57421875" style="0" customWidth="1"/>
    <col min="4" max="4" width="14.57421875" style="0" customWidth="1"/>
    <col min="5" max="5" width="13.57421875" style="0" customWidth="1"/>
    <col min="6" max="6" width="21.8515625" style="0" customWidth="1"/>
    <col min="7" max="7" width="25.140625" style="0" customWidth="1"/>
    <col min="8" max="8" width="44.57421875" style="0" customWidth="1"/>
  </cols>
  <sheetData>
    <row r="1" spans="6:7" ht="18">
      <c r="F1" s="40" t="s">
        <v>104</v>
      </c>
      <c r="G1" s="40"/>
    </row>
    <row r="2" spans="4:8" ht="12.75">
      <c r="D2" s="44" t="s">
        <v>89</v>
      </c>
      <c r="E2" s="40"/>
      <c r="F2" s="40"/>
      <c r="G2" s="40"/>
      <c r="H2" s="40"/>
    </row>
    <row r="3" spans="4:8" ht="27.75" customHeight="1">
      <c r="D3" s="40"/>
      <c r="E3" s="40"/>
      <c r="F3" s="40"/>
      <c r="G3" s="40"/>
      <c r="H3" s="40"/>
    </row>
    <row r="4" spans="4:8" ht="12.75">
      <c r="D4" s="40"/>
      <c r="E4" s="40"/>
      <c r="F4" s="40"/>
      <c r="G4" s="40"/>
      <c r="H4" s="40"/>
    </row>
    <row r="5" spans="4:8" ht="12.75">
      <c r="D5" s="40"/>
      <c r="E5" s="40"/>
      <c r="F5" s="40"/>
      <c r="G5" s="40"/>
      <c r="H5" s="40"/>
    </row>
    <row r="6" spans="4:8" ht="12.75">
      <c r="D6" s="40"/>
      <c r="E6" s="40"/>
      <c r="F6" s="40"/>
      <c r="G6" s="40"/>
      <c r="H6" s="40"/>
    </row>
    <row r="7" spans="4:8" ht="12.75">
      <c r="D7" s="40"/>
      <c r="E7" s="40"/>
      <c r="F7" s="40"/>
      <c r="G7" s="40"/>
      <c r="H7" s="40"/>
    </row>
    <row r="8" spans="4:8" ht="12.75">
      <c r="D8" s="40"/>
      <c r="E8" s="40"/>
      <c r="F8" s="40"/>
      <c r="G8" s="40"/>
      <c r="H8" s="40"/>
    </row>
    <row r="9" spans="4:8" ht="12.75">
      <c r="D9" s="40"/>
      <c r="E9" s="40"/>
      <c r="F9" s="40"/>
      <c r="G9" s="40"/>
      <c r="H9" s="40"/>
    </row>
    <row r="10" ht="18.75">
      <c r="E10" s="20"/>
    </row>
    <row r="11" s="22" customFormat="1" ht="18.75">
      <c r="E11" s="21"/>
    </row>
    <row r="12" s="22" customFormat="1" ht="27" customHeight="1">
      <c r="E12" s="21" t="s">
        <v>90</v>
      </c>
    </row>
    <row r="13" s="22" customFormat="1" ht="27.75" customHeight="1">
      <c r="E13" s="21" t="s">
        <v>79</v>
      </c>
    </row>
    <row r="14" s="22" customFormat="1" ht="27.75" customHeight="1">
      <c r="E14" s="21" t="s">
        <v>80</v>
      </c>
    </row>
    <row r="17" spans="2:8" ht="20.25">
      <c r="B17" s="41" t="s">
        <v>0</v>
      </c>
      <c r="C17" s="41"/>
      <c r="D17" s="41"/>
      <c r="E17" s="41"/>
      <c r="F17" s="41"/>
      <c r="G17" s="41"/>
      <c r="H17" s="41"/>
    </row>
    <row r="18" spans="2:8" ht="20.25">
      <c r="B18" s="41" t="s">
        <v>1</v>
      </c>
      <c r="C18" s="41"/>
      <c r="D18" s="41"/>
      <c r="E18" s="41"/>
      <c r="F18" s="41"/>
      <c r="G18" s="41"/>
      <c r="H18" s="41"/>
    </row>
    <row r="19" spans="2:8" ht="25.5">
      <c r="B19" s="41" t="s">
        <v>82</v>
      </c>
      <c r="C19" s="41"/>
      <c r="D19" s="41"/>
      <c r="E19" s="41"/>
      <c r="F19" s="41"/>
      <c r="G19" s="41"/>
      <c r="H19" s="41"/>
    </row>
    <row r="20" spans="2:8" ht="20.25">
      <c r="B20" s="45" t="s">
        <v>85</v>
      </c>
      <c r="C20" s="41"/>
      <c r="D20" s="41"/>
      <c r="E20" s="41"/>
      <c r="F20" s="41"/>
      <c r="G20" s="41"/>
      <c r="H20" s="41"/>
    </row>
    <row r="21" spans="2:8" ht="21" thickBot="1">
      <c r="B21" s="43" t="s">
        <v>2</v>
      </c>
      <c r="C21" s="43"/>
      <c r="D21" s="43"/>
      <c r="E21" s="43"/>
      <c r="F21" s="43"/>
      <c r="G21" s="43"/>
      <c r="H21" s="43"/>
    </row>
    <row r="22" spans="2:8" ht="150.75" thickBot="1"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72</v>
      </c>
      <c r="H22" s="16" t="s">
        <v>71</v>
      </c>
    </row>
    <row r="23" spans="2:8" ht="41.25" thickBot="1">
      <c r="B23" s="17" t="s">
        <v>8</v>
      </c>
      <c r="C23" s="10" t="s">
        <v>9</v>
      </c>
      <c r="D23" s="11" t="s">
        <v>69</v>
      </c>
      <c r="E23" s="24"/>
      <c r="F23" s="10">
        <f>G23+H23</f>
        <v>364</v>
      </c>
      <c r="G23" s="10">
        <v>141</v>
      </c>
      <c r="H23" s="10">
        <v>223</v>
      </c>
    </row>
    <row r="24" spans="2:8" ht="21" thickBot="1">
      <c r="B24" s="17" t="s">
        <v>10</v>
      </c>
      <c r="C24" s="25" t="s">
        <v>11</v>
      </c>
      <c r="D24" s="26" t="s">
        <v>70</v>
      </c>
      <c r="E24" s="25"/>
      <c r="F24" s="27">
        <f>G24+H24</f>
        <v>7303300</v>
      </c>
      <c r="G24" s="27">
        <f>G25+G29+G30+G31+G32+G33</f>
        <v>2826400</v>
      </c>
      <c r="H24" s="27">
        <f>H25+H29+H30+H31+H32+H33</f>
        <v>4476900</v>
      </c>
    </row>
    <row r="25" spans="2:8" ht="57" thickBot="1">
      <c r="B25" s="17" t="s">
        <v>12</v>
      </c>
      <c r="C25" s="1" t="s">
        <v>13</v>
      </c>
      <c r="D25" s="3" t="s">
        <v>70</v>
      </c>
      <c r="E25" s="1">
        <v>210</v>
      </c>
      <c r="F25" s="7">
        <f aca="true" t="shared" si="0" ref="F25:F54">G25+H25</f>
        <v>6921900</v>
      </c>
      <c r="G25" s="7">
        <f>G26+G27+G28</f>
        <v>2686900</v>
      </c>
      <c r="H25" s="7">
        <f>H26+H27+H28</f>
        <v>4235000</v>
      </c>
    </row>
    <row r="26" spans="2:8" ht="19.5" thickBot="1">
      <c r="B26" s="17" t="s">
        <v>14</v>
      </c>
      <c r="C26" s="1" t="s">
        <v>15</v>
      </c>
      <c r="D26" s="3" t="s">
        <v>70</v>
      </c>
      <c r="E26" s="1">
        <v>211</v>
      </c>
      <c r="F26" s="8">
        <f t="shared" si="0"/>
        <v>5316400</v>
      </c>
      <c r="G26" s="8">
        <v>2063700</v>
      </c>
      <c r="H26" s="8">
        <v>3252700</v>
      </c>
    </row>
    <row r="27" spans="2:8" ht="19.5" thickBot="1">
      <c r="B27" s="17" t="s">
        <v>16</v>
      </c>
      <c r="C27" s="1" t="s">
        <v>17</v>
      </c>
      <c r="D27" s="3" t="s">
        <v>70</v>
      </c>
      <c r="E27" s="1">
        <v>213</v>
      </c>
      <c r="F27" s="8">
        <f t="shared" si="0"/>
        <v>1605500</v>
      </c>
      <c r="G27" s="8">
        <v>623200</v>
      </c>
      <c r="H27" s="8">
        <v>982300</v>
      </c>
    </row>
    <row r="28" spans="2:8" ht="19.5" thickBot="1">
      <c r="B28" s="17" t="s">
        <v>18</v>
      </c>
      <c r="C28" s="1" t="s">
        <v>19</v>
      </c>
      <c r="D28" s="3" t="s">
        <v>70</v>
      </c>
      <c r="E28" s="1">
        <v>212</v>
      </c>
      <c r="F28" s="8">
        <f t="shared" si="0"/>
        <v>0</v>
      </c>
      <c r="G28" s="8">
        <v>0</v>
      </c>
      <c r="H28" s="8">
        <v>0</v>
      </c>
    </row>
    <row r="29" spans="2:8" ht="19.5" thickBot="1">
      <c r="B29" s="17" t="s">
        <v>20</v>
      </c>
      <c r="C29" s="1" t="s">
        <v>21</v>
      </c>
      <c r="D29" s="3" t="s">
        <v>70</v>
      </c>
      <c r="E29" s="1">
        <v>221</v>
      </c>
      <c r="F29" s="7">
        <f t="shared" si="0"/>
        <v>33700</v>
      </c>
      <c r="G29" s="7">
        <v>18200</v>
      </c>
      <c r="H29" s="7">
        <v>15500</v>
      </c>
    </row>
    <row r="30" spans="2:8" ht="38.25" thickBot="1">
      <c r="B30" s="17" t="s">
        <v>22</v>
      </c>
      <c r="C30" s="1" t="s">
        <v>23</v>
      </c>
      <c r="D30" s="3" t="s">
        <v>70</v>
      </c>
      <c r="E30" s="1">
        <v>222</v>
      </c>
      <c r="F30" s="7">
        <f t="shared" si="0"/>
        <v>0</v>
      </c>
      <c r="G30" s="7">
        <v>0</v>
      </c>
      <c r="H30" s="7">
        <v>0</v>
      </c>
    </row>
    <row r="31" spans="2:8" ht="19.5" thickBot="1">
      <c r="B31" s="17" t="s">
        <v>24</v>
      </c>
      <c r="C31" s="1" t="s">
        <v>25</v>
      </c>
      <c r="D31" s="3" t="s">
        <v>70</v>
      </c>
      <c r="E31" s="1">
        <v>226</v>
      </c>
      <c r="F31" s="7">
        <f t="shared" si="0"/>
        <v>247700</v>
      </c>
      <c r="G31" s="7">
        <v>71300</v>
      </c>
      <c r="H31" s="7">
        <f>51500+124900</f>
        <v>176400</v>
      </c>
    </row>
    <row r="32" spans="2:8" ht="19.5" thickBot="1">
      <c r="B32" s="17" t="s">
        <v>26</v>
      </c>
      <c r="C32" s="1" t="s">
        <v>27</v>
      </c>
      <c r="D32" s="3" t="s">
        <v>70</v>
      </c>
      <c r="E32" s="1">
        <v>310</v>
      </c>
      <c r="F32" s="7">
        <f t="shared" si="0"/>
        <v>0</v>
      </c>
      <c r="G32" s="7">
        <v>0</v>
      </c>
      <c r="H32" s="7">
        <v>0</v>
      </c>
    </row>
    <row r="33" spans="2:8" ht="38.25" thickBot="1">
      <c r="B33" s="17" t="s">
        <v>28</v>
      </c>
      <c r="C33" s="1" t="s">
        <v>29</v>
      </c>
      <c r="D33" s="3" t="s">
        <v>70</v>
      </c>
      <c r="E33" s="1">
        <v>340</v>
      </c>
      <c r="F33" s="7">
        <f t="shared" si="0"/>
        <v>100000</v>
      </c>
      <c r="G33" s="7">
        <v>50000</v>
      </c>
      <c r="H33" s="7">
        <v>50000</v>
      </c>
    </row>
    <row r="34" spans="2:8" ht="19.5" thickBot="1">
      <c r="B34" s="17" t="s">
        <v>30</v>
      </c>
      <c r="C34" s="4" t="s">
        <v>31</v>
      </c>
      <c r="D34" s="5" t="s">
        <v>70</v>
      </c>
      <c r="E34" s="4"/>
      <c r="F34" s="6">
        <f t="shared" si="0"/>
        <v>549500</v>
      </c>
      <c r="G34" s="6">
        <f>G35+G38+G39+G40+G41+G45+G46+G47+G48</f>
        <v>115500</v>
      </c>
      <c r="H34" s="6">
        <f>H35+H38+H39+H40+H41+H45+H46+H47+H48</f>
        <v>434000</v>
      </c>
    </row>
    <row r="35" spans="2:8" ht="57" thickBot="1">
      <c r="B35" s="17" t="s">
        <v>32</v>
      </c>
      <c r="C35" s="1" t="s">
        <v>33</v>
      </c>
      <c r="D35" s="3" t="s">
        <v>70</v>
      </c>
      <c r="E35" s="1">
        <v>210</v>
      </c>
      <c r="F35" s="7">
        <f t="shared" si="0"/>
        <v>0</v>
      </c>
      <c r="G35" s="7">
        <v>0</v>
      </c>
      <c r="H35" s="7">
        <f>H36+H37</f>
        <v>0</v>
      </c>
    </row>
    <row r="36" spans="2:8" ht="19.5" thickBot="1">
      <c r="B36" s="17" t="s">
        <v>34</v>
      </c>
      <c r="C36" s="1" t="s">
        <v>35</v>
      </c>
      <c r="D36" s="3" t="s">
        <v>70</v>
      </c>
      <c r="E36" s="1">
        <v>211</v>
      </c>
      <c r="F36" s="8">
        <f t="shared" si="0"/>
        <v>0</v>
      </c>
      <c r="G36" s="8">
        <v>0</v>
      </c>
      <c r="H36" s="8">
        <v>0</v>
      </c>
    </row>
    <row r="37" spans="2:8" ht="19.5" thickBot="1">
      <c r="B37" s="17" t="s">
        <v>36</v>
      </c>
      <c r="C37" s="1" t="s">
        <v>17</v>
      </c>
      <c r="D37" s="3" t="s">
        <v>70</v>
      </c>
      <c r="E37" s="1">
        <v>213</v>
      </c>
      <c r="F37" s="8">
        <f t="shared" si="0"/>
        <v>0</v>
      </c>
      <c r="G37" s="8">
        <v>0</v>
      </c>
      <c r="H37" s="8">
        <v>0</v>
      </c>
    </row>
    <row r="38" spans="2:8" ht="19.5" thickBot="1">
      <c r="B38" s="17" t="s">
        <v>37</v>
      </c>
      <c r="C38" s="1" t="s">
        <v>19</v>
      </c>
      <c r="D38" s="3" t="s">
        <v>70</v>
      </c>
      <c r="E38" s="1">
        <v>212</v>
      </c>
      <c r="F38" s="8">
        <f t="shared" si="0"/>
        <v>0</v>
      </c>
      <c r="G38" s="8">
        <v>0</v>
      </c>
      <c r="H38" s="8">
        <v>0</v>
      </c>
    </row>
    <row r="39" spans="2:8" ht="19.5" thickBot="1">
      <c r="B39" s="17" t="s">
        <v>38</v>
      </c>
      <c r="C39" s="1" t="s">
        <v>21</v>
      </c>
      <c r="D39" s="3" t="s">
        <v>70</v>
      </c>
      <c r="E39" s="1">
        <v>221</v>
      </c>
      <c r="F39" s="7">
        <f t="shared" si="0"/>
        <v>0</v>
      </c>
      <c r="G39" s="7">
        <v>0</v>
      </c>
      <c r="H39" s="7">
        <v>0</v>
      </c>
    </row>
    <row r="40" spans="2:8" ht="38.25" thickBot="1">
      <c r="B40" s="17" t="s">
        <v>39</v>
      </c>
      <c r="C40" s="1" t="s">
        <v>40</v>
      </c>
      <c r="D40" s="3" t="s">
        <v>70</v>
      </c>
      <c r="E40" s="1">
        <v>222</v>
      </c>
      <c r="F40" s="7">
        <f t="shared" si="0"/>
        <v>0</v>
      </c>
      <c r="G40" s="7">
        <v>0</v>
      </c>
      <c r="H40" s="7">
        <v>0</v>
      </c>
    </row>
    <row r="41" spans="2:8" ht="19.5" thickBot="1">
      <c r="B41" s="17" t="s">
        <v>41</v>
      </c>
      <c r="C41" s="1" t="s">
        <v>42</v>
      </c>
      <c r="D41" s="3" t="s">
        <v>70</v>
      </c>
      <c r="E41" s="1">
        <v>225</v>
      </c>
      <c r="F41" s="7">
        <f t="shared" si="0"/>
        <v>294000</v>
      </c>
      <c r="G41" s="7">
        <f>G42+G43+G44</f>
        <v>115500</v>
      </c>
      <c r="H41" s="7">
        <f>H42+H43+H44</f>
        <v>178500</v>
      </c>
    </row>
    <row r="42" spans="2:8" ht="19.5" thickBot="1">
      <c r="B42" s="17" t="s">
        <v>43</v>
      </c>
      <c r="C42" s="1" t="s">
        <v>44</v>
      </c>
      <c r="D42" s="3" t="s">
        <v>70</v>
      </c>
      <c r="E42" s="1">
        <v>225</v>
      </c>
      <c r="F42" s="7">
        <f t="shared" si="0"/>
        <v>0</v>
      </c>
      <c r="G42" s="7">
        <v>0</v>
      </c>
      <c r="H42" s="7">
        <v>0</v>
      </c>
    </row>
    <row r="43" spans="2:8" ht="19.5" thickBot="1">
      <c r="B43" s="17" t="s">
        <v>45</v>
      </c>
      <c r="C43" s="1" t="s">
        <v>46</v>
      </c>
      <c r="D43" s="3" t="s">
        <v>70</v>
      </c>
      <c r="E43" s="1">
        <v>225</v>
      </c>
      <c r="F43" s="7">
        <f t="shared" si="0"/>
        <v>0</v>
      </c>
      <c r="G43" s="7">
        <v>0</v>
      </c>
      <c r="H43" s="7">
        <v>0</v>
      </c>
    </row>
    <row r="44" spans="2:8" ht="19.5" thickBot="1">
      <c r="B44" s="17" t="s">
        <v>47</v>
      </c>
      <c r="C44" s="1" t="s">
        <v>48</v>
      </c>
      <c r="D44" s="3" t="s">
        <v>70</v>
      </c>
      <c r="E44" s="1">
        <v>225</v>
      </c>
      <c r="F44" s="7">
        <f t="shared" si="0"/>
        <v>294000</v>
      </c>
      <c r="G44" s="7">
        <v>115500</v>
      </c>
      <c r="H44" s="7">
        <v>178500</v>
      </c>
    </row>
    <row r="45" spans="2:8" ht="19.5" thickBot="1">
      <c r="B45" s="17" t="s">
        <v>49</v>
      </c>
      <c r="C45" s="1" t="s">
        <v>25</v>
      </c>
      <c r="D45" s="3" t="s">
        <v>70</v>
      </c>
      <c r="E45" s="1">
        <v>226</v>
      </c>
      <c r="F45" s="7">
        <f t="shared" si="0"/>
        <v>0</v>
      </c>
      <c r="G45" s="7">
        <v>0</v>
      </c>
      <c r="H45" s="7">
        <v>0</v>
      </c>
    </row>
    <row r="46" spans="2:8" ht="38.25" thickBot="1">
      <c r="B46" s="17" t="s">
        <v>50</v>
      </c>
      <c r="C46" s="1" t="s">
        <v>51</v>
      </c>
      <c r="D46" s="3" t="s">
        <v>70</v>
      </c>
      <c r="E46" s="1">
        <v>290</v>
      </c>
      <c r="F46" s="7">
        <f t="shared" si="0"/>
        <v>0</v>
      </c>
      <c r="G46" s="7">
        <v>0</v>
      </c>
      <c r="H46" s="7">
        <v>0</v>
      </c>
    </row>
    <row r="47" spans="2:8" ht="19.5" thickBot="1">
      <c r="B47" s="17" t="s">
        <v>52</v>
      </c>
      <c r="C47" s="1" t="s">
        <v>27</v>
      </c>
      <c r="D47" s="3" t="s">
        <v>70</v>
      </c>
      <c r="E47" s="1">
        <v>310</v>
      </c>
      <c r="F47" s="7">
        <f t="shared" si="0"/>
        <v>0</v>
      </c>
      <c r="G47" s="7">
        <v>0</v>
      </c>
      <c r="H47" s="7">
        <v>0</v>
      </c>
    </row>
    <row r="48" spans="2:8" ht="57" thickBot="1">
      <c r="B48" s="17" t="s">
        <v>53</v>
      </c>
      <c r="C48" s="1" t="s">
        <v>54</v>
      </c>
      <c r="D48" s="3" t="s">
        <v>70</v>
      </c>
      <c r="E48" s="1">
        <v>340</v>
      </c>
      <c r="F48" s="7">
        <f t="shared" si="0"/>
        <v>255500</v>
      </c>
      <c r="G48" s="7">
        <v>0</v>
      </c>
      <c r="H48" s="7">
        <v>255500</v>
      </c>
    </row>
    <row r="49" spans="2:8" ht="41.25" thickBot="1">
      <c r="B49" s="17" t="s">
        <v>55</v>
      </c>
      <c r="C49" s="13" t="s">
        <v>56</v>
      </c>
      <c r="D49" s="14" t="s">
        <v>70</v>
      </c>
      <c r="E49" s="13"/>
      <c r="F49" s="9">
        <f t="shared" si="0"/>
        <v>7852800</v>
      </c>
      <c r="G49" s="9">
        <f>G24+G34</f>
        <v>2941900</v>
      </c>
      <c r="H49" s="9">
        <f>H24+H34</f>
        <v>4910900</v>
      </c>
    </row>
    <row r="50" spans="2:8" ht="41.25" thickBot="1">
      <c r="B50" s="17" t="s">
        <v>57</v>
      </c>
      <c r="C50" s="10" t="s">
        <v>58</v>
      </c>
      <c r="D50" s="11" t="s">
        <v>70</v>
      </c>
      <c r="E50" s="10"/>
      <c r="F50" s="12">
        <f>F49/F23</f>
        <v>21573.626373626375</v>
      </c>
      <c r="G50" s="12">
        <f>G49/G23</f>
        <v>20864.5390070922</v>
      </c>
      <c r="H50" s="12">
        <f>H49/H23</f>
        <v>22021.973094170404</v>
      </c>
    </row>
    <row r="51" spans="2:8" ht="38.25" thickBot="1">
      <c r="B51" s="17" t="s">
        <v>59</v>
      </c>
      <c r="C51" s="4" t="s">
        <v>60</v>
      </c>
      <c r="D51" s="5" t="s">
        <v>70</v>
      </c>
      <c r="E51" s="4"/>
      <c r="F51" s="6">
        <f t="shared" si="0"/>
        <v>2491200</v>
      </c>
      <c r="G51" s="6">
        <f>G52+G53+G54</f>
        <v>1289500</v>
      </c>
      <c r="H51" s="6">
        <f>H52+H53+H54</f>
        <v>1201700</v>
      </c>
    </row>
    <row r="52" spans="2:8" ht="19.5" thickBot="1">
      <c r="B52" s="17" t="s">
        <v>61</v>
      </c>
      <c r="C52" s="1" t="s">
        <v>62</v>
      </c>
      <c r="D52" s="3" t="s">
        <v>70</v>
      </c>
      <c r="E52" s="1">
        <v>223</v>
      </c>
      <c r="F52" s="7">
        <f t="shared" si="0"/>
        <v>2446700</v>
      </c>
      <c r="G52" s="7">
        <v>1289500</v>
      </c>
      <c r="H52" s="7">
        <v>1157200</v>
      </c>
    </row>
    <row r="53" spans="2:8" ht="19.5" thickBot="1">
      <c r="B53" s="17" t="s">
        <v>63</v>
      </c>
      <c r="C53" s="1" t="s">
        <v>64</v>
      </c>
      <c r="D53" s="3" t="s">
        <v>70</v>
      </c>
      <c r="E53" s="1">
        <v>226</v>
      </c>
      <c r="F53" s="7">
        <f t="shared" si="0"/>
        <v>0</v>
      </c>
      <c r="G53" s="7">
        <v>0</v>
      </c>
      <c r="H53" s="7">
        <v>0</v>
      </c>
    </row>
    <row r="54" spans="2:8" ht="19.5" thickBot="1">
      <c r="B54" s="17" t="s">
        <v>65</v>
      </c>
      <c r="C54" s="1" t="s">
        <v>48</v>
      </c>
      <c r="D54" s="3" t="s">
        <v>70</v>
      </c>
      <c r="E54" s="1">
        <v>290</v>
      </c>
      <c r="F54" s="7">
        <f t="shared" si="0"/>
        <v>44500</v>
      </c>
      <c r="G54" s="7">
        <v>0</v>
      </c>
      <c r="H54" s="7">
        <v>44500</v>
      </c>
    </row>
    <row r="55" spans="2:8" ht="41.25" thickBot="1">
      <c r="B55" s="17" t="s">
        <v>66</v>
      </c>
      <c r="C55" s="13" t="s">
        <v>67</v>
      </c>
      <c r="D55" s="14" t="s">
        <v>70</v>
      </c>
      <c r="E55" s="13"/>
      <c r="F55" s="9">
        <f>G55+H55</f>
        <v>2491200</v>
      </c>
      <c r="G55" s="9">
        <f>G51</f>
        <v>1289500</v>
      </c>
      <c r="H55" s="9">
        <f>H51</f>
        <v>1201700</v>
      </c>
    </row>
    <row r="56" spans="2:8" ht="41.25" thickBot="1">
      <c r="B56" s="17" t="s">
        <v>68</v>
      </c>
      <c r="C56" s="10" t="s">
        <v>58</v>
      </c>
      <c r="D56" s="11" t="s">
        <v>70</v>
      </c>
      <c r="E56" s="10"/>
      <c r="F56" s="12">
        <f>F55/F23</f>
        <v>6843.956043956044</v>
      </c>
      <c r="G56" s="12">
        <f>G55/G23</f>
        <v>9145.390070921985</v>
      </c>
      <c r="H56" s="12">
        <f>H55/H23</f>
        <v>5388.789237668161</v>
      </c>
    </row>
    <row r="57" ht="19.5" thickBot="1">
      <c r="B57" s="2"/>
    </row>
    <row r="58" spans="3:8" ht="26.25" thickBot="1">
      <c r="C58" s="23" t="s">
        <v>81</v>
      </c>
      <c r="G58" s="18">
        <f>G49+G55</f>
        <v>4231400</v>
      </c>
      <c r="H58" s="18">
        <f>H49+H55</f>
        <v>6112600</v>
      </c>
    </row>
  </sheetData>
  <sheetProtection/>
  <mergeCells count="7">
    <mergeCell ref="F1:G1"/>
    <mergeCell ref="D2:H9"/>
    <mergeCell ref="B19:H19"/>
    <mergeCell ref="B20:H20"/>
    <mergeCell ref="B21:H21"/>
    <mergeCell ref="B17:H17"/>
    <mergeCell ref="B18:H18"/>
  </mergeCells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2018-01-11T03:26:36Z</cp:lastPrinted>
  <dcterms:created xsi:type="dcterms:W3CDTF">1996-10-08T23:32:33Z</dcterms:created>
  <dcterms:modified xsi:type="dcterms:W3CDTF">2018-01-11T03:26:51Z</dcterms:modified>
  <cp:category/>
  <cp:version/>
  <cp:contentType/>
  <cp:contentStatus/>
</cp:coreProperties>
</file>